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Group 1 Cross-Section 1" sheetId="1" r:id="rId1"/>
    <sheet name="Group 2 Cross-Section 2" sheetId="2" r:id="rId2"/>
    <sheet name="Group 3 Cross-Section 3" sheetId="3" r:id="rId3"/>
    <sheet name="Group 4 Cross-Section 4" sheetId="4" r:id="rId4"/>
    <sheet name="Group 5 Cross-Section 5" sheetId="5" r:id="rId5"/>
  </sheets>
  <definedNames/>
  <calcPr fullCalcOnLoad="1"/>
</workbook>
</file>

<file path=xl/sharedStrings.xml><?xml version="1.0" encoding="utf-8"?>
<sst xmlns="http://schemas.openxmlformats.org/spreadsheetml/2006/main" count="167" uniqueCount="89">
  <si>
    <t>Cross Section 1</t>
  </si>
  <si>
    <t>Stream:</t>
  </si>
  <si>
    <t>North Creek</t>
  </si>
  <si>
    <t>SUMMARY TABLE</t>
  </si>
  <si>
    <t>Date:</t>
  </si>
  <si>
    <t>DISCHARGE (m3/s)</t>
  </si>
  <si>
    <t>Reach:</t>
  </si>
  <si>
    <t>CROSS-SECTIONAL AREA (m2)</t>
  </si>
  <si>
    <t>Cross-section:</t>
  </si>
  <si>
    <t>#1</t>
  </si>
  <si>
    <t>WETTED PERIMETER (m)</t>
  </si>
  <si>
    <t>Flipping between previous and here</t>
  </si>
  <si>
    <t>HYDRAULIC RADIUS (m)</t>
  </si>
  <si>
    <t>Datum (i.e., elevation of level):</t>
  </si>
  <si>
    <t>From horizontal velocity measurements</t>
  </si>
  <si>
    <t>MEAN VELOCITY (m/s)</t>
  </si>
  <si>
    <t>Local slope</t>
  </si>
  <si>
    <t xml:space="preserve">Haven't touched </t>
  </si>
  <si>
    <t>Froude number</t>
  </si>
  <si>
    <t>Wetted width</t>
  </si>
  <si>
    <t>From velocity profile averages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</si>
  <si>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</si>
  <si>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</si>
  <si>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</si>
  <si>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</si>
  <si>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</si>
  <si>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</si>
  <si>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</si>
  <si>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</si>
  <si>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</si>
  <si>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</si>
  <si>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</si>
  <si>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</si>
  <si>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Velocity (m/s)</t>
  </si>
  <si>
    <t>Area of section between point in this row and next (m2)</t>
  </si>
  <si>
    <t>Channel perimeter (m)</t>
  </si>
  <si>
    <t>Discharge (m3/s)</t>
  </si>
  <si>
    <t>Change summary table if data extend beyond this row</t>
  </si>
  <si>
    <t>--</t>
  </si>
  <si>
    <t xml:space="preserve">All station distances measured from Left Wet Bank.  </t>
  </si>
  <si>
    <t>Wetted channel runs between station measurements 0 and 9.3</t>
  </si>
  <si>
    <t>(i.e. depth at edges of wetted channel are NOT zero)</t>
  </si>
  <si>
    <t>Enter data into unshaded cells with borders, copy rows as needed</t>
  </si>
  <si>
    <t>Distance from Right Bank (m)*</t>
  </si>
  <si>
    <t>Notes</t>
  </si>
  <si>
    <t>r</t>
  </si>
  <si>
    <t>log located in this section</t>
  </si>
  <si>
    <t>l</t>
  </si>
  <si>
    <t>*Measuring tape was started from right bank, so measurements were adjusted to start from left bank.</t>
  </si>
  <si>
    <t>#5</t>
  </si>
  <si>
    <t>Upstream Survey</t>
  </si>
  <si>
    <t>Point</t>
  </si>
  <si>
    <t>Azimuth</t>
  </si>
  <si>
    <t>Distance (m)</t>
  </si>
  <si>
    <t>Elevation (m)</t>
  </si>
  <si>
    <t>Water Depth (cm)</t>
  </si>
  <si>
    <t>Water Surface (cm)</t>
  </si>
  <si>
    <t>Description</t>
  </si>
  <si>
    <t>L. Bank Stake 2</t>
  </si>
  <si>
    <t>L.B. Wet Per. CX 2</t>
  </si>
  <si>
    <t>Thalweg</t>
  </si>
  <si>
    <t>R.B. Wet Per CX 2</t>
  </si>
  <si>
    <t>R.B. Stake 2</t>
  </si>
  <si>
    <t>R.B. Wet Per CX 3</t>
  </si>
  <si>
    <t>Thalweg CX 2</t>
  </si>
  <si>
    <t>RB Stake CX 3</t>
  </si>
  <si>
    <t>Ignore Me</t>
  </si>
  <si>
    <t>Downstream Survey</t>
  </si>
  <si>
    <t>R.B. Stake CX 4</t>
  </si>
  <si>
    <t>R.B. Wet Per CX 4</t>
  </si>
  <si>
    <t>Thalweg CX 4</t>
  </si>
  <si>
    <t>L.B. Wet Per CX 4</t>
  </si>
  <si>
    <t>L.B. Stake CX 4</t>
  </si>
  <si>
    <t>Channel Cross Section</t>
  </si>
  <si>
    <t>Distance from Left Bank (m)</t>
  </si>
  <si>
    <t>Y (cm)</t>
  </si>
  <si>
    <t>Y Relative to Datum</t>
  </si>
  <si>
    <t>Water Relative to Datum</t>
  </si>
  <si>
    <t>Left Stake</t>
  </si>
  <si>
    <t>Wet Per.</t>
  </si>
  <si>
    <t>Right Stake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</si>
  <si>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 Depth (cm)</t>
    </r>
  </si>
  <si>
    <t>Cross Section #2</t>
  </si>
  <si>
    <t>Location (X)</t>
  </si>
  <si>
    <t>Bed Elevation (cm)</t>
  </si>
  <si>
    <t>2R</t>
  </si>
  <si>
    <t>Right Bank</t>
  </si>
  <si>
    <t>Left Bank</t>
  </si>
  <si>
    <t>2L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</si>
</sst>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_ "/>
    <numFmt numFmtId="205" formatCode="0.000_ "/>
  </numFmts>
  <fonts count="15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2" borderId="0" xfId="19" applyFont="1" applyFill="1" applyBorder="1">
      <alignment/>
      <protection/>
    </xf>
    <xf numFmtId="0" fontId="1" fillId="0" borderId="0" xfId="19" applyBorder="1">
      <alignment/>
      <protection/>
    </xf>
    <xf numFmtId="2" fontId="1" fillId="0" borderId="0" xfId="19" applyNumberFormat="1" applyBorder="1">
      <alignment/>
      <protection/>
    </xf>
    <xf numFmtId="184" fontId="1" fillId="0" borderId="0" xfId="19" applyNumberFormat="1" applyBorder="1">
      <alignment/>
      <protection/>
    </xf>
    <xf numFmtId="0" fontId="1" fillId="0" borderId="1" xfId="19" applyBorder="1">
      <alignment/>
      <protection/>
    </xf>
    <xf numFmtId="0" fontId="1" fillId="3" borderId="2" xfId="19" applyFill="1" applyBorder="1" applyAlignment="1">
      <alignment horizontal="center" vertical="top" wrapText="1"/>
      <protection/>
    </xf>
    <xf numFmtId="0" fontId="1" fillId="3" borderId="3" xfId="19" applyFill="1" applyBorder="1" applyAlignment="1">
      <alignment horizontal="center" vertical="top" wrapText="1"/>
      <protection/>
    </xf>
    <xf numFmtId="14" fontId="1" fillId="0" borderId="4" xfId="19" applyNumberFormat="1" applyBorder="1">
      <alignment/>
      <protection/>
    </xf>
    <xf numFmtId="0" fontId="1" fillId="3" borderId="2" xfId="19" applyFill="1" applyBorder="1" applyAlignment="1">
      <alignment horizontal="left" vertical="top" wrapText="1"/>
      <protection/>
    </xf>
    <xf numFmtId="0" fontId="1" fillId="3" borderId="3" xfId="19" applyFill="1" applyBorder="1" applyAlignment="1">
      <alignment horizontal="left" vertical="top" wrapText="1"/>
      <protection/>
    </xf>
    <xf numFmtId="2" fontId="1" fillId="3" borderId="5" xfId="19" applyNumberFormat="1" applyFill="1" applyBorder="1">
      <alignment/>
      <protection/>
    </xf>
    <xf numFmtId="15" fontId="1" fillId="0" borderId="0" xfId="19" applyNumberFormat="1" applyBorder="1">
      <alignment/>
      <protection/>
    </xf>
    <xf numFmtId="0" fontId="1" fillId="0" borderId="4" xfId="19" applyBorder="1">
      <alignment/>
      <protection/>
    </xf>
    <xf numFmtId="186" fontId="1" fillId="0" borderId="0" xfId="19" applyNumberFormat="1" applyBorder="1">
      <alignment/>
      <protection/>
    </xf>
    <xf numFmtId="197" fontId="1" fillId="0" borderId="0" xfId="19" applyNumberFormat="1" applyBorder="1">
      <alignment/>
      <protection/>
    </xf>
    <xf numFmtId="1" fontId="1" fillId="0" borderId="0" xfId="19" applyNumberFormat="1" applyBorder="1">
      <alignment/>
      <protection/>
    </xf>
    <xf numFmtId="187" fontId="1" fillId="0" borderId="0" xfId="19" applyNumberFormat="1" applyBorder="1">
      <alignment/>
      <protection/>
    </xf>
    <xf numFmtId="0" fontId="1" fillId="0" borderId="6" xfId="19" applyBorder="1">
      <alignment/>
      <protection/>
    </xf>
    <xf numFmtId="0" fontId="1" fillId="0" borderId="0" xfId="19" applyFill="1" applyBorder="1">
      <alignment/>
      <protection/>
    </xf>
    <xf numFmtId="2" fontId="1" fillId="0" borderId="1" xfId="19" applyNumberFormat="1" applyBorder="1">
      <alignment/>
      <protection/>
    </xf>
    <xf numFmtId="189" fontId="1" fillId="0" borderId="4" xfId="20" applyNumberFormat="1" applyFill="1" applyBorder="1" applyAlignment="1">
      <alignment horizontal="center"/>
      <protection/>
    </xf>
    <xf numFmtId="0" fontId="1" fillId="0" borderId="7" xfId="19" applyBorder="1">
      <alignment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/>
      <protection/>
    </xf>
    <xf numFmtId="0" fontId="1" fillId="3" borderId="5" xfId="19" applyFill="1" applyBorder="1" applyAlignment="1">
      <alignment horizontal="center" vertical="top" wrapText="1"/>
      <protection/>
    </xf>
    <xf numFmtId="0" fontId="1" fillId="3" borderId="8" xfId="19" applyFill="1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10" xfId="19" applyBorder="1">
      <alignment/>
      <protection/>
    </xf>
    <xf numFmtId="0" fontId="1" fillId="0" borderId="10" xfId="19" applyFill="1" applyBorder="1">
      <alignment/>
      <protection/>
    </xf>
    <xf numFmtId="0" fontId="1" fillId="3" borderId="5" xfId="19" applyFill="1" applyBorder="1">
      <alignment/>
      <protection/>
    </xf>
    <xf numFmtId="184" fontId="1" fillId="3" borderId="5" xfId="19" applyNumberFormat="1" applyFill="1" applyBorder="1">
      <alignment/>
      <protection/>
    </xf>
    <xf numFmtId="0" fontId="1" fillId="0" borderId="11" xfId="19" applyBorder="1">
      <alignment/>
      <protection/>
    </xf>
    <xf numFmtId="0" fontId="1" fillId="0" borderId="12" xfId="19" applyFill="1" applyBorder="1">
      <alignment/>
      <protection/>
    </xf>
    <xf numFmtId="2" fontId="1" fillId="0" borderId="0" xfId="19" applyNumberFormat="1" applyFill="1" applyBorder="1" applyAlignment="1" quotePrefix="1">
      <alignment horizontal="center"/>
      <protection/>
    </xf>
    <xf numFmtId="2" fontId="1" fillId="0" borderId="0" xfId="19" applyNumberFormat="1" applyFill="1" applyBorder="1">
      <alignment/>
      <protection/>
    </xf>
    <xf numFmtId="0" fontId="1" fillId="0" borderId="13" xfId="19" applyBorder="1">
      <alignment/>
      <protection/>
    </xf>
    <xf numFmtId="186" fontId="1" fillId="3" borderId="5" xfId="19" applyNumberFormat="1" applyFill="1" applyBorder="1">
      <alignment/>
      <protection/>
    </xf>
    <xf numFmtId="2" fontId="1" fillId="0" borderId="4" xfId="19" applyNumberFormat="1" applyFill="1" applyBorder="1">
      <alignment/>
      <protection/>
    </xf>
    <xf numFmtId="0" fontId="1" fillId="0" borderId="7" xfId="19" applyFill="1" applyBorder="1">
      <alignment/>
      <protection/>
    </xf>
    <xf numFmtId="2" fontId="1" fillId="0" borderId="0" xfId="19" applyNumberFormat="1" applyFill="1" applyBorder="1" applyAlignment="1">
      <alignment horizontal="right"/>
      <protection/>
    </xf>
    <xf numFmtId="0" fontId="1" fillId="0" borderId="13" xfId="19" applyFill="1" applyBorder="1">
      <alignment/>
      <protection/>
    </xf>
    <xf numFmtId="2" fontId="1" fillId="0" borderId="4" xfId="19" applyNumberFormat="1" applyFont="1" applyFill="1" applyBorder="1">
      <alignment/>
      <protection/>
    </xf>
    <xf numFmtId="0" fontId="3" fillId="0" borderId="0" xfId="19" applyFont="1" applyBorder="1">
      <alignment/>
      <protection/>
    </xf>
    <xf numFmtId="2" fontId="1" fillId="0" borderId="4" xfId="19" applyNumberFormat="1" applyFont="1" applyBorder="1">
      <alignment/>
      <protection/>
    </xf>
    <xf numFmtId="2" fontId="4" fillId="0" borderId="4" xfId="19" applyNumberFormat="1" applyFont="1" applyBorder="1">
      <alignment/>
      <protection/>
    </xf>
    <xf numFmtId="2" fontId="1" fillId="0" borderId="4" xfId="19" applyNumberFormat="1" applyBorder="1">
      <alignment/>
      <protection/>
    </xf>
    <xf numFmtId="0" fontId="5" fillId="0" borderId="0" xfId="19" applyFont="1" applyBorder="1">
      <alignment/>
      <protection/>
    </xf>
    <xf numFmtId="0" fontId="1" fillId="0" borderId="14" xfId="19" applyBorder="1">
      <alignment/>
      <protection/>
    </xf>
    <xf numFmtId="0" fontId="1" fillId="0" borderId="15" xfId="19" applyBorder="1">
      <alignment/>
      <protection/>
    </xf>
    <xf numFmtId="0" fontId="1" fillId="3" borderId="0" xfId="19" applyFill="1" applyBorder="1">
      <alignment/>
      <protection/>
    </xf>
    <xf numFmtId="2" fontId="1" fillId="3" borderId="0" xfId="19" applyNumberFormat="1" applyFill="1" applyBorder="1">
      <alignment/>
      <protection/>
    </xf>
    <xf numFmtId="186" fontId="1" fillId="3" borderId="0" xfId="19" applyNumberFormat="1" applyFill="1" applyBorder="1">
      <alignment/>
      <protection/>
    </xf>
    <xf numFmtId="0" fontId="1" fillId="0" borderId="0" xfId="21" applyBorder="1">
      <alignment/>
      <protection/>
    </xf>
    <xf numFmtId="0" fontId="2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184" fontId="1" fillId="0" borderId="0" xfId="21" applyNumberFormat="1" applyBorder="1">
      <alignment/>
      <protection/>
    </xf>
    <xf numFmtId="0" fontId="1" fillId="0" borderId="1" xfId="21" applyBorder="1">
      <alignment/>
      <protection/>
    </xf>
    <xf numFmtId="0" fontId="1" fillId="3" borderId="2" xfId="21" applyFill="1" applyBorder="1" applyAlignment="1">
      <alignment horizontal="center" vertical="top" wrapText="1"/>
      <protection/>
    </xf>
    <xf numFmtId="0" fontId="1" fillId="3" borderId="3" xfId="21" applyFill="1" applyBorder="1" applyAlignment="1">
      <alignment horizontal="center" vertical="top" wrapText="1"/>
      <protection/>
    </xf>
    <xf numFmtId="14" fontId="1" fillId="0" borderId="4" xfId="21" applyNumberFormat="1" applyBorder="1">
      <alignment/>
      <protection/>
    </xf>
    <xf numFmtId="0" fontId="1" fillId="3" borderId="2" xfId="21" applyFill="1" applyBorder="1" applyAlignment="1">
      <alignment horizontal="left" vertical="top" wrapText="1"/>
      <protection/>
    </xf>
    <xf numFmtId="0" fontId="1" fillId="3" borderId="3" xfId="21" applyFill="1" applyBorder="1" applyAlignment="1">
      <alignment horizontal="left" vertical="top" wrapText="1"/>
      <protection/>
    </xf>
    <xf numFmtId="2" fontId="1" fillId="3" borderId="5" xfId="21" applyNumberFormat="1" applyFill="1" applyBorder="1">
      <alignment/>
      <protection/>
    </xf>
    <xf numFmtId="15" fontId="1" fillId="0" borderId="0" xfId="21" applyNumberFormat="1" applyBorder="1">
      <alignment/>
      <protection/>
    </xf>
    <xf numFmtId="0" fontId="1" fillId="0" borderId="4" xfId="21" applyBorder="1">
      <alignment/>
      <protection/>
    </xf>
    <xf numFmtId="186" fontId="1" fillId="0" borderId="0" xfId="21" applyNumberFormat="1" applyBorder="1">
      <alignment/>
      <protection/>
    </xf>
    <xf numFmtId="197" fontId="1" fillId="0" borderId="0" xfId="21" applyNumberFormat="1" applyBorder="1">
      <alignment/>
      <protection/>
    </xf>
    <xf numFmtId="1" fontId="1" fillId="0" borderId="0" xfId="21" applyNumberFormat="1" applyBorder="1">
      <alignment/>
      <protection/>
    </xf>
    <xf numFmtId="187" fontId="1" fillId="0" borderId="0" xfId="21" applyNumberFormat="1" applyBorder="1">
      <alignment/>
      <protection/>
    </xf>
    <xf numFmtId="0" fontId="1" fillId="0" borderId="6" xfId="21" applyBorder="1">
      <alignment/>
      <protection/>
    </xf>
    <xf numFmtId="2" fontId="1" fillId="0" borderId="1" xfId="21" applyNumberFormat="1" applyBorder="1">
      <alignment/>
      <protection/>
    </xf>
    <xf numFmtId="2" fontId="1" fillId="0" borderId="4" xfId="21" applyNumberFormat="1" applyBorder="1">
      <alignment/>
      <protection/>
    </xf>
    <xf numFmtId="0" fontId="1" fillId="0" borderId="0" xfId="2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/>
      <protection/>
    </xf>
    <xf numFmtId="0" fontId="1" fillId="3" borderId="5" xfId="21" applyFill="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 wrapText="1"/>
      <protection/>
    </xf>
    <xf numFmtId="0" fontId="1" fillId="3" borderId="8" xfId="21" applyFill="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16" xfId="21" applyBorder="1">
      <alignment/>
      <protection/>
    </xf>
    <xf numFmtId="0" fontId="1" fillId="0" borderId="0" xfId="21" applyFill="1" applyBorder="1">
      <alignment/>
      <protection/>
    </xf>
    <xf numFmtId="0" fontId="1" fillId="3" borderId="5" xfId="21" applyFill="1" applyBorder="1">
      <alignment/>
      <protection/>
    </xf>
    <xf numFmtId="184" fontId="1" fillId="3" borderId="5" xfId="21" applyNumberFormat="1" applyFill="1" applyBorder="1">
      <alignment/>
      <protection/>
    </xf>
    <xf numFmtId="0" fontId="1" fillId="0" borderId="7" xfId="21" applyFill="1" applyBorder="1">
      <alignment/>
      <protection/>
    </xf>
    <xf numFmtId="2" fontId="1" fillId="0" borderId="7" xfId="21" applyNumberFormat="1" applyBorder="1">
      <alignment/>
      <protection/>
    </xf>
    <xf numFmtId="0" fontId="1" fillId="0" borderId="14" xfId="21" applyBorder="1">
      <alignment/>
      <protection/>
    </xf>
    <xf numFmtId="186" fontId="1" fillId="3" borderId="5" xfId="21" applyNumberFormat="1" applyFill="1" applyBorder="1">
      <alignment/>
      <protection/>
    </xf>
    <xf numFmtId="0" fontId="1" fillId="0" borderId="7" xfId="21" applyBorder="1">
      <alignment/>
      <protection/>
    </xf>
    <xf numFmtId="0" fontId="3" fillId="0" borderId="0" xfId="21" applyFont="1" applyBorder="1">
      <alignment/>
      <protection/>
    </xf>
    <xf numFmtId="0" fontId="1" fillId="0" borderId="17" xfId="21" applyBorder="1">
      <alignment/>
      <protection/>
    </xf>
    <xf numFmtId="0" fontId="1" fillId="0" borderId="10" xfId="21" applyBorder="1">
      <alignment/>
      <protection/>
    </xf>
    <xf numFmtId="2" fontId="1" fillId="0" borderId="15" xfId="21" applyNumberFormat="1" applyBorder="1">
      <alignment/>
      <protection/>
    </xf>
    <xf numFmtId="0" fontId="1" fillId="3" borderId="0" xfId="21" applyFill="1" applyBorder="1">
      <alignment/>
      <protection/>
    </xf>
    <xf numFmtId="2" fontId="1" fillId="3" borderId="0" xfId="21" applyNumberFormat="1" applyFill="1" applyBorder="1">
      <alignment/>
      <protection/>
    </xf>
    <xf numFmtId="186" fontId="1" fillId="3" borderId="0" xfId="21" applyNumberFormat="1" applyFill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2" applyBorder="1">
      <alignment vertical="center"/>
      <protection/>
    </xf>
    <xf numFmtId="2" fontId="6" fillId="0" borderId="0" xfId="22" applyNumberFormat="1" applyBorder="1">
      <alignment vertical="center"/>
      <protection/>
    </xf>
    <xf numFmtId="184" fontId="6" fillId="0" borderId="0" xfId="22" applyNumberFormat="1" applyBorder="1">
      <alignment vertical="center"/>
      <protection/>
    </xf>
    <xf numFmtId="0" fontId="6" fillId="0" borderId="1" xfId="22" applyBorder="1">
      <alignment vertical="center"/>
      <protection/>
    </xf>
    <xf numFmtId="0" fontId="6" fillId="3" borderId="2" xfId="22" applyFill="1" applyBorder="1" applyAlignment="1">
      <alignment horizontal="center" vertical="top" wrapText="1"/>
      <protection/>
    </xf>
    <xf numFmtId="0" fontId="6" fillId="3" borderId="3" xfId="22" applyFill="1" applyBorder="1" applyAlignment="1">
      <alignment horizontal="center" vertical="top" wrapText="1"/>
      <protection/>
    </xf>
    <xf numFmtId="14" fontId="6" fillId="0" borderId="4" xfId="22" applyNumberFormat="1" applyBorder="1">
      <alignment vertical="center"/>
      <protection/>
    </xf>
    <xf numFmtId="0" fontId="6" fillId="3" borderId="2" xfId="22" applyFill="1" applyBorder="1" applyAlignment="1">
      <alignment horizontal="left" vertical="top" wrapText="1"/>
      <protection/>
    </xf>
    <xf numFmtId="0" fontId="6" fillId="3" borderId="3" xfId="22" applyFill="1" applyBorder="1" applyAlignment="1">
      <alignment horizontal="left" vertical="top" wrapText="1"/>
      <protection/>
    </xf>
    <xf numFmtId="2" fontId="6" fillId="3" borderId="5" xfId="22" applyNumberFormat="1" applyFill="1" applyBorder="1">
      <alignment vertical="center"/>
      <protection/>
    </xf>
    <xf numFmtId="15" fontId="6" fillId="0" borderId="0" xfId="22" applyNumberFormat="1" applyBorder="1">
      <alignment vertical="center"/>
      <protection/>
    </xf>
    <xf numFmtId="0" fontId="6" fillId="0" borderId="4" xfId="22" applyBorder="1">
      <alignment vertical="center"/>
      <protection/>
    </xf>
    <xf numFmtId="186" fontId="6" fillId="0" borderId="0" xfId="22" applyNumberFormat="1" applyBorder="1">
      <alignment vertical="center"/>
      <protection/>
    </xf>
    <xf numFmtId="197" fontId="6" fillId="0" borderId="0" xfId="22" applyNumberFormat="1" applyBorder="1">
      <alignment vertical="center"/>
      <protection/>
    </xf>
    <xf numFmtId="1" fontId="6" fillId="0" borderId="0" xfId="22" applyNumberFormat="1" applyBorder="1">
      <alignment vertical="center"/>
      <protection/>
    </xf>
    <xf numFmtId="187" fontId="6" fillId="0" borderId="0" xfId="22" applyNumberFormat="1" applyBorder="1">
      <alignment vertical="center"/>
      <protection/>
    </xf>
    <xf numFmtId="0" fontId="6" fillId="0" borderId="6" xfId="22" applyBorder="1">
      <alignment vertical="center"/>
      <protection/>
    </xf>
    <xf numFmtId="2" fontId="6" fillId="0" borderId="1" xfId="22" applyNumberFormat="1" applyBorder="1">
      <alignment vertical="center"/>
      <protection/>
    </xf>
    <xf numFmtId="203" fontId="8" fillId="0" borderId="4" xfId="22" applyNumberFormat="1" applyFont="1" applyBorder="1">
      <alignment vertical="center"/>
      <protection/>
    </xf>
    <xf numFmtId="204" fontId="6" fillId="0" borderId="4" xfId="22" applyNumberFormat="1" applyBorder="1">
      <alignment vertical="center"/>
      <protection/>
    </xf>
    <xf numFmtId="204" fontId="6" fillId="0" borderId="6" xfId="22" applyNumberFormat="1" applyBorder="1">
      <alignment vertical="center"/>
      <protection/>
    </xf>
    <xf numFmtId="0" fontId="6" fillId="0" borderId="0" xfId="22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/>
      <protection/>
    </xf>
    <xf numFmtId="0" fontId="6" fillId="3" borderId="5" xfId="22" applyFill="1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 wrapText="1"/>
      <protection/>
    </xf>
    <xf numFmtId="0" fontId="6" fillId="3" borderId="8" xfId="22" applyFill="1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3" borderId="5" xfId="22" applyFill="1" applyBorder="1">
      <alignment vertical="center"/>
      <protection/>
    </xf>
    <xf numFmtId="184" fontId="6" fillId="3" borderId="5" xfId="22" applyNumberFormat="1" applyFill="1" applyBorder="1">
      <alignment vertical="center"/>
      <protection/>
    </xf>
    <xf numFmtId="204" fontId="6" fillId="0" borderId="11" xfId="22" applyNumberFormat="1" applyBorder="1">
      <alignment vertical="center"/>
      <protection/>
    </xf>
    <xf numFmtId="0" fontId="6" fillId="0" borderId="12" xfId="22" applyBorder="1">
      <alignment vertical="center"/>
      <protection/>
    </xf>
    <xf numFmtId="2" fontId="6" fillId="0" borderId="16" xfId="22" applyNumberFormat="1" applyBorder="1">
      <alignment vertical="center"/>
      <protection/>
    </xf>
    <xf numFmtId="186" fontId="6" fillId="3" borderId="5" xfId="22" applyNumberFormat="1" applyFill="1" applyBorder="1">
      <alignment vertical="center"/>
      <protection/>
    </xf>
    <xf numFmtId="204" fontId="6" fillId="0" borderId="7" xfId="22" applyNumberFormat="1" applyBorder="1">
      <alignment vertical="center"/>
      <protection/>
    </xf>
    <xf numFmtId="2" fontId="6" fillId="0" borderId="14" xfId="22" applyNumberFormat="1" applyBorder="1">
      <alignment vertical="center"/>
      <protection/>
    </xf>
    <xf numFmtId="2" fontId="6" fillId="0" borderId="4" xfId="22" applyNumberFormat="1" applyBorder="1">
      <alignment vertical="center"/>
      <protection/>
    </xf>
    <xf numFmtId="0" fontId="6" fillId="0" borderId="0" xfId="22" applyFill="1" applyBorder="1">
      <alignment vertical="center"/>
      <protection/>
    </xf>
    <xf numFmtId="0" fontId="3" fillId="0" borderId="0" xfId="22" applyFont="1" applyBorder="1">
      <alignment vertical="center"/>
      <protection/>
    </xf>
    <xf numFmtId="2" fontId="4" fillId="0" borderId="4" xfId="22" applyNumberFormat="1" applyFont="1" applyBorder="1">
      <alignment vertical="center"/>
      <protection/>
    </xf>
    <xf numFmtId="0" fontId="6" fillId="0" borderId="7" xfId="22" applyBorder="1">
      <alignment vertical="center"/>
      <protection/>
    </xf>
    <xf numFmtId="0" fontId="6" fillId="0" borderId="14" xfId="22" applyBorder="1">
      <alignment vertical="center"/>
      <protection/>
    </xf>
    <xf numFmtId="0" fontId="5" fillId="0" borderId="0" xfId="22" applyFont="1" applyBorder="1">
      <alignment vertical="center"/>
      <protection/>
    </xf>
    <xf numFmtId="0" fontId="6" fillId="0" borderId="15" xfId="22" applyBorder="1">
      <alignment vertical="center"/>
      <protection/>
    </xf>
    <xf numFmtId="0" fontId="6" fillId="3" borderId="0" xfId="22" applyFill="1" applyBorder="1">
      <alignment vertical="center"/>
      <protection/>
    </xf>
    <xf numFmtId="2" fontId="6" fillId="3" borderId="0" xfId="22" applyNumberFormat="1" applyFill="1" applyBorder="1">
      <alignment vertical="center"/>
      <protection/>
    </xf>
    <xf numFmtId="186" fontId="6" fillId="3" borderId="0" xfId="22" applyNumberFormat="1" applyFill="1" applyBorder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roup1 Field trip 2 Cross section" xfId="19"/>
    <cellStyle name="Normal_group3_stream" xfId="20"/>
    <cellStyle name="Normal_North_Creek_CS_4_04-28-06.xls" xfId="21"/>
    <cellStyle name="Normal_NorthCreek_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355"/>
          <c:w val="0.9392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 3 Cross-Section 3'!$E$22:$E$23</c:f>
              <c:strCache>
                <c:ptCount val="1"/>
                <c:pt idx="0">
                  <c:v>Channel Cross Section Y Relative to Datum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'Group 3 Cross-Section 3'!$A$24:$A$38</c:f>
              <c:numCache/>
            </c:numRef>
          </c:xVal>
          <c:yVal>
            <c:numRef>
              <c:f>'Group 3 Cross-Section 3'!$E$24:$E$38</c:f>
              <c:numCache/>
            </c:numRef>
          </c:yVal>
          <c:smooth val="0"/>
        </c:ser>
        <c:ser>
          <c:idx val="1"/>
          <c:order val="1"/>
          <c:tx>
            <c:v>Water 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3 Cross-Section 3'!$A$25:$A$37</c:f>
              <c:numCache/>
            </c:numRef>
          </c:xVal>
          <c:yVal>
            <c:numRef>
              <c:f>'Group 3 Cross-Section 3'!$F$25:$F$37</c:f>
              <c:numCache/>
            </c:numRef>
          </c:yVal>
          <c:smooth val="0"/>
        </c:ser>
        <c:axId val="12040021"/>
        <c:axId val="41251326"/>
      </c:scatterChart>
      <c:valAx>
        <c:axId val="120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crossBetween val="midCat"/>
        <c:dispUnits/>
      </c:valAx>
      <c:valAx>
        <c:axId val="4125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Relative to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05"/>
          <c:w val="0.2475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20</xdr:row>
      <xdr:rowOff>95250</xdr:rowOff>
    </xdr:from>
    <xdr:to>
      <xdr:col>16</xdr:col>
      <xdr:colOff>133350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591175" y="3333750"/>
        <a:ext cx="6515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2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4.00390625" style="2" customWidth="1"/>
    <col min="2" max="2" width="29.421875" style="2" customWidth="1"/>
    <col min="3" max="3" width="15.421875" style="2" bestFit="1" customWidth="1"/>
    <col min="4" max="4" width="17.00390625" style="2" bestFit="1" customWidth="1"/>
    <col min="5" max="5" width="19.140625" style="2" customWidth="1"/>
    <col min="6" max="6" width="2.7109375" style="2" customWidth="1"/>
    <col min="7" max="7" width="2.57421875" style="2" customWidth="1"/>
    <col min="8" max="8" width="11.00390625" style="2" customWidth="1"/>
    <col min="9" max="9" width="22.57421875" style="2" bestFit="1" customWidth="1"/>
    <col min="10" max="10" width="10.57421875" style="2" customWidth="1"/>
    <col min="11" max="11" width="15.421875" style="2" bestFit="1" customWidth="1"/>
    <col min="12" max="12" width="3.140625" style="2" customWidth="1"/>
    <col min="13" max="13" width="11.7109375" style="2" customWidth="1"/>
    <col min="14" max="14" width="11.00390625" style="2" customWidth="1"/>
    <col min="15" max="15" width="14.00390625" style="2" bestFit="1" customWidth="1"/>
    <col min="16" max="16" width="7.57421875" style="3" customWidth="1"/>
    <col min="17" max="17" width="8.57421875" style="4" customWidth="1"/>
    <col min="18" max="16384" width="8.00390625" style="2" customWidth="1"/>
  </cols>
  <sheetData>
    <row r="1" ht="20.25">
      <c r="A1" s="1" t="s">
        <v>0</v>
      </c>
    </row>
    <row r="3" ht="13.5" thickBot="1"/>
    <row r="4" spans="1:26" ht="12.75">
      <c r="A4" s="2" t="s">
        <v>1</v>
      </c>
      <c r="B4" s="5" t="s">
        <v>2</v>
      </c>
      <c r="H4" s="6" t="s">
        <v>3</v>
      </c>
      <c r="I4" s="7"/>
      <c r="Y4" s="3"/>
      <c r="Z4" s="4"/>
    </row>
    <row r="5" spans="1:32" ht="12.75">
      <c r="A5" s="2" t="s">
        <v>4</v>
      </c>
      <c r="B5" s="8">
        <v>38829</v>
      </c>
      <c r="H5" s="9" t="s">
        <v>5</v>
      </c>
      <c r="I5" s="10"/>
      <c r="K5" s="11" t="e">
        <f>SUM(O17:O83)</f>
        <v>#VALUE!</v>
      </c>
      <c r="Y5" s="3"/>
      <c r="Z5" s="4"/>
      <c r="AF5" s="12"/>
    </row>
    <row r="6" spans="1:35" ht="12.75">
      <c r="A6" s="2" t="s">
        <v>6</v>
      </c>
      <c r="B6" s="13"/>
      <c r="H6" s="9" t="s">
        <v>7</v>
      </c>
      <c r="I6" s="10"/>
      <c r="K6" s="11" t="e">
        <f>SUM(M17:M83)</f>
        <v>#VALUE!</v>
      </c>
      <c r="T6" s="3"/>
      <c r="U6" s="3"/>
      <c r="V6" s="3"/>
      <c r="W6" s="3"/>
      <c r="Y6" s="3"/>
      <c r="Z6" s="4"/>
      <c r="AA6" s="14"/>
      <c r="AB6" s="3"/>
      <c r="AC6" s="15"/>
      <c r="AD6" s="16"/>
      <c r="AE6" s="3"/>
      <c r="AF6" s="12"/>
      <c r="AG6" s="17"/>
      <c r="AI6" s="15"/>
    </row>
    <row r="7" spans="1:23" ht="13.5" thickBot="1">
      <c r="A7" s="2" t="s">
        <v>8</v>
      </c>
      <c r="B7" s="18" t="s">
        <v>9</v>
      </c>
      <c r="H7" s="9" t="s">
        <v>10</v>
      </c>
      <c r="I7" s="10"/>
      <c r="K7" s="11" t="e">
        <f>SUM(N17:N83)</f>
        <v>#VALUE!</v>
      </c>
      <c r="O7" s="14"/>
      <c r="T7" s="16"/>
      <c r="U7" s="3"/>
      <c r="V7" s="12"/>
      <c r="W7" s="17"/>
    </row>
    <row r="8" spans="4:23" ht="13.5" thickBot="1">
      <c r="D8" s="19" t="s">
        <v>11</v>
      </c>
      <c r="E8" s="19"/>
      <c r="H8" s="9" t="s">
        <v>12</v>
      </c>
      <c r="I8" s="10"/>
      <c r="K8" s="11" t="e">
        <f>K6/K7</f>
        <v>#VALUE!</v>
      </c>
      <c r="O8" s="14"/>
      <c r="T8" s="16"/>
      <c r="U8" s="3"/>
      <c r="V8" s="12"/>
      <c r="W8" s="17"/>
    </row>
    <row r="9" spans="1:23" ht="12.75">
      <c r="A9" s="2" t="s">
        <v>13</v>
      </c>
      <c r="B9" s="20">
        <v>1.31</v>
      </c>
      <c r="D9" s="19" t="s">
        <v>14</v>
      </c>
      <c r="E9" s="19"/>
      <c r="H9" s="9" t="s">
        <v>15</v>
      </c>
      <c r="I9" s="10"/>
      <c r="K9" s="11" t="e">
        <f>K5/K6</f>
        <v>#VALUE!</v>
      </c>
      <c r="O9" s="14"/>
      <c r="T9" s="16"/>
      <c r="U9" s="3"/>
      <c r="V9" s="12"/>
      <c r="W9" s="17"/>
    </row>
    <row r="10" spans="1:23" ht="12.75">
      <c r="A10" s="2" t="s">
        <v>16</v>
      </c>
      <c r="B10" s="21"/>
      <c r="C10" s="22"/>
      <c r="D10" s="19" t="s">
        <v>17</v>
      </c>
      <c r="E10" s="19"/>
      <c r="H10" s="9" t="s">
        <v>18</v>
      </c>
      <c r="I10" s="10"/>
      <c r="K10" s="11" t="e">
        <f>K9/(K6/(B11)*9.81)^0.5</f>
        <v>#VALUE!</v>
      </c>
      <c r="O10" s="14"/>
      <c r="T10" s="16"/>
      <c r="U10" s="3"/>
      <c r="V10" s="12"/>
      <c r="W10" s="17"/>
    </row>
    <row r="11" spans="1:23" ht="12.75">
      <c r="A11" s="2" t="s">
        <v>19</v>
      </c>
      <c r="B11" s="13">
        <v>8.55</v>
      </c>
      <c r="D11" s="19" t="s">
        <v>20</v>
      </c>
      <c r="H11" s="9" t="s">
        <v>21</v>
      </c>
      <c r="I11" s="10"/>
      <c r="K11" s="11" t="e">
        <f>8*9.81*K8*B10/(K9^2)</f>
        <v>#VALUE!</v>
      </c>
      <c r="O11" s="14"/>
      <c r="T11" s="16"/>
      <c r="U11" s="3"/>
      <c r="V11" s="12"/>
      <c r="W11" s="17"/>
    </row>
    <row r="12" spans="1:23" ht="13.5" thickBot="1">
      <c r="A12" s="2" t="s">
        <v>22</v>
      </c>
      <c r="B12" s="18">
        <v>17.4</v>
      </c>
      <c r="H12" s="9" t="s">
        <v>23</v>
      </c>
      <c r="I12" s="10"/>
      <c r="K12" s="11" t="e">
        <f>K8^(2/3)*B10^0.5/K9</f>
        <v>#VALUE!</v>
      </c>
      <c r="O12" s="14"/>
      <c r="T12" s="16"/>
      <c r="U12" s="3"/>
      <c r="V12" s="12"/>
      <c r="W12" s="17"/>
    </row>
    <row r="13" spans="2:23" ht="12.75">
      <c r="B13" s="3"/>
      <c r="O13" s="14"/>
      <c r="T13" s="16"/>
      <c r="U13" s="3"/>
      <c r="V13" s="12"/>
      <c r="W13" s="17"/>
    </row>
    <row r="14" spans="2:23" ht="12.75">
      <c r="B14" s="3"/>
      <c r="O14" s="14"/>
      <c r="T14" s="16"/>
      <c r="U14" s="3"/>
      <c r="V14" s="12"/>
      <c r="W14" s="17"/>
    </row>
    <row r="15" spans="1:23" ht="51" customHeight="1">
      <c r="A15" s="23" t="s">
        <v>24</v>
      </c>
      <c r="B15" s="23"/>
      <c r="C15" s="23"/>
      <c r="D15" s="24"/>
      <c r="E15" s="24"/>
      <c r="F15" s="24"/>
      <c r="G15" s="25"/>
      <c r="H15" s="26" t="s">
        <v>25</v>
      </c>
      <c r="I15" s="26"/>
      <c r="K15" s="24" t="s">
        <v>26</v>
      </c>
      <c r="L15" s="24"/>
      <c r="M15" s="27" t="s">
        <v>27</v>
      </c>
      <c r="N15" s="28"/>
      <c r="O15" s="28"/>
      <c r="P15" s="29"/>
      <c r="T15" s="16"/>
      <c r="U15" s="3"/>
      <c r="V15" s="12"/>
      <c r="W15" s="17"/>
    </row>
    <row r="16" spans="1:25" ht="13.5" thickBot="1">
      <c r="A16" s="2" t="s">
        <v>28</v>
      </c>
      <c r="B16" s="2" t="s">
        <v>29</v>
      </c>
      <c r="C16" s="30" t="s">
        <v>30</v>
      </c>
      <c r="D16" s="31"/>
      <c r="E16" s="19"/>
      <c r="G16" s="19"/>
      <c r="H16" s="32" t="s">
        <v>31</v>
      </c>
      <c r="I16" s="32" t="s">
        <v>32</v>
      </c>
      <c r="K16" s="3" t="s">
        <v>33</v>
      </c>
      <c r="M16" s="32" t="s">
        <v>34</v>
      </c>
      <c r="N16" s="32" t="s">
        <v>35</v>
      </c>
      <c r="O16" s="33" t="s">
        <v>36</v>
      </c>
      <c r="T16" s="16"/>
      <c r="U16" s="3"/>
      <c r="V16" s="12"/>
      <c r="W16" s="17"/>
      <c r="Y16" s="15"/>
    </row>
    <row r="17" spans="1:25" ht="12.75">
      <c r="A17" s="34">
        <v>-1</v>
      </c>
      <c r="B17" s="35">
        <v>0.79</v>
      </c>
      <c r="C17" s="36" t="s">
        <v>38</v>
      </c>
      <c r="D17" s="37"/>
      <c r="E17" s="37"/>
      <c r="F17" s="3"/>
      <c r="G17" s="38"/>
      <c r="H17" s="32">
        <f aca="true" t="shared" si="0" ref="H17:H32">$B$9-B17</f>
        <v>0.52</v>
      </c>
      <c r="I17" s="32" t="e">
        <f aca="true" t="shared" si="1" ref="I17:I32">(H17+C17)</f>
        <v>#VALUE!</v>
      </c>
      <c r="K17" s="20"/>
      <c r="M17" s="11" t="e">
        <f aca="true" t="shared" si="2" ref="M17:M32">(($I17-$H17+$I19-$H19)/2)*($A19-$A17)</f>
        <v>#VALUE!</v>
      </c>
      <c r="N17" s="11" t="e">
        <f aca="true" t="shared" si="3" ref="N17:N32">IF(C17+C18&gt;ABS(H17-H19),((A18-A17)^2+(H17-H19)^2)^0.5,MAX(C17,C18)/ABS(B18-B17)*((A18-A17)^2+(H17-H19)^2)^0.5)</f>
        <v>#VALUE!</v>
      </c>
      <c r="O17" s="39" t="e">
        <f aca="true" t="shared" si="4" ref="O17:O32">M17*K18</f>
        <v>#VALUE!</v>
      </c>
      <c r="T17" s="16"/>
      <c r="U17" s="3"/>
      <c r="V17" s="12"/>
      <c r="W17" s="17"/>
      <c r="Y17" s="15"/>
    </row>
    <row r="18" spans="1:25" ht="12.75">
      <c r="A18" s="22">
        <v>-0.5</v>
      </c>
      <c r="B18" s="19">
        <v>0.86</v>
      </c>
      <c r="C18" s="36" t="s">
        <v>38</v>
      </c>
      <c r="D18" s="19"/>
      <c r="E18" s="19"/>
      <c r="F18" s="19"/>
      <c r="G18" s="38"/>
      <c r="H18" s="32">
        <f t="shared" si="0"/>
        <v>0.45000000000000007</v>
      </c>
      <c r="I18" s="32" t="e">
        <f t="shared" si="1"/>
        <v>#VALUE!</v>
      </c>
      <c r="K18" s="40"/>
      <c r="M18" s="11" t="e">
        <f t="shared" si="2"/>
        <v>#VALUE!</v>
      </c>
      <c r="N18" s="11" t="e">
        <f t="shared" si="3"/>
        <v>#VALUE!</v>
      </c>
      <c r="O18" s="39" t="e">
        <f t="shared" si="4"/>
        <v>#VALUE!</v>
      </c>
      <c r="T18" s="16"/>
      <c r="U18" s="3"/>
      <c r="V18" s="12"/>
      <c r="W18" s="17"/>
      <c r="Y18" s="15"/>
    </row>
    <row r="19" spans="1:15" ht="12.75">
      <c r="A19" s="41">
        <v>0</v>
      </c>
      <c r="B19" s="19">
        <v>2.165</v>
      </c>
      <c r="C19" s="42">
        <v>0.62</v>
      </c>
      <c r="D19" s="19"/>
      <c r="E19" s="19"/>
      <c r="F19" s="37"/>
      <c r="G19" s="38"/>
      <c r="H19" s="32">
        <f t="shared" si="0"/>
        <v>-0.855</v>
      </c>
      <c r="I19" s="32">
        <f t="shared" si="1"/>
        <v>-0.235</v>
      </c>
      <c r="K19" s="40"/>
      <c r="M19" s="11">
        <f t="shared" si="2"/>
        <v>1.24</v>
      </c>
      <c r="N19" s="11">
        <f t="shared" si="3"/>
        <v>1.0104578170314682</v>
      </c>
      <c r="O19" s="39">
        <f t="shared" si="4"/>
        <v>0</v>
      </c>
    </row>
    <row r="20" spans="1:15" ht="12.75">
      <c r="A20" s="41">
        <v>1</v>
      </c>
      <c r="B20" s="19">
        <v>2.229</v>
      </c>
      <c r="C20" s="42">
        <v>0.62</v>
      </c>
      <c r="D20" s="19"/>
      <c r="E20" s="19"/>
      <c r="F20" s="37"/>
      <c r="G20" s="38"/>
      <c r="H20" s="32">
        <f t="shared" si="0"/>
        <v>-0.919</v>
      </c>
      <c r="I20" s="32">
        <f t="shared" si="1"/>
        <v>-0.29900000000000004</v>
      </c>
      <c r="K20" s="40"/>
      <c r="M20" s="11">
        <f t="shared" si="2"/>
        <v>1.24</v>
      </c>
      <c r="N20" s="11">
        <f t="shared" si="3"/>
        <v>1.0173342616859022</v>
      </c>
      <c r="O20" s="39">
        <f t="shared" si="4"/>
        <v>0</v>
      </c>
    </row>
    <row r="21" spans="1:15" ht="12.75">
      <c r="A21" s="41">
        <v>2</v>
      </c>
      <c r="B21" s="19">
        <v>2.31</v>
      </c>
      <c r="C21" s="42">
        <v>0.62</v>
      </c>
      <c r="D21" s="19"/>
      <c r="E21" s="19"/>
      <c r="F21" s="37"/>
      <c r="G21" s="38"/>
      <c r="H21" s="32">
        <f t="shared" si="0"/>
        <v>-1</v>
      </c>
      <c r="I21" s="32">
        <f t="shared" si="1"/>
        <v>-0.38</v>
      </c>
      <c r="K21" s="40"/>
      <c r="M21" s="11">
        <f t="shared" si="2"/>
        <v>1.355</v>
      </c>
      <c r="N21" s="11">
        <f t="shared" si="3"/>
        <v>1.004987562112089</v>
      </c>
      <c r="O21" s="39">
        <f t="shared" si="4"/>
        <v>0</v>
      </c>
    </row>
    <row r="22" spans="1:15" ht="12.75">
      <c r="A22" s="41">
        <v>3</v>
      </c>
      <c r="B22" s="19">
        <v>2.416</v>
      </c>
      <c r="C22" s="42">
        <v>0.62</v>
      </c>
      <c r="D22" s="19"/>
      <c r="E22" s="19"/>
      <c r="F22" s="37"/>
      <c r="G22" s="38"/>
      <c r="H22" s="32">
        <f t="shared" si="0"/>
        <v>-1.1059999999999999</v>
      </c>
      <c r="I22" s="32">
        <f t="shared" si="1"/>
        <v>-0.4859999999999999</v>
      </c>
      <c r="K22" s="40"/>
      <c r="M22" s="11">
        <f t="shared" si="2"/>
        <v>1.435</v>
      </c>
      <c r="N22" s="11">
        <f t="shared" si="3"/>
        <v>1.0009240730445041</v>
      </c>
      <c r="O22" s="39">
        <f t="shared" si="4"/>
        <v>0</v>
      </c>
    </row>
    <row r="23" spans="1:15" ht="12.75">
      <c r="A23" s="41">
        <v>4</v>
      </c>
      <c r="B23" s="19">
        <v>2.41</v>
      </c>
      <c r="C23" s="42">
        <v>0.735</v>
      </c>
      <c r="D23" s="19"/>
      <c r="E23" s="19"/>
      <c r="F23" s="37"/>
      <c r="G23" s="43"/>
      <c r="H23" s="32">
        <f t="shared" si="0"/>
        <v>-1.1</v>
      </c>
      <c r="I23" s="32">
        <f t="shared" si="1"/>
        <v>-0.3650000000000001</v>
      </c>
      <c r="K23" s="44"/>
      <c r="M23" s="11">
        <f t="shared" si="2"/>
        <v>1.6</v>
      </c>
      <c r="N23" s="11">
        <f t="shared" si="3"/>
        <v>1.0071742649611337</v>
      </c>
      <c r="O23" s="39">
        <f t="shared" si="4"/>
        <v>0</v>
      </c>
    </row>
    <row r="24" spans="1:15" ht="12.75">
      <c r="A24" s="41">
        <v>5</v>
      </c>
      <c r="B24" s="19">
        <v>2.373</v>
      </c>
      <c r="C24" s="42">
        <v>0.815</v>
      </c>
      <c r="D24" s="19"/>
      <c r="E24" s="19"/>
      <c r="F24" s="37"/>
      <c r="G24" s="43"/>
      <c r="H24" s="32">
        <f t="shared" si="0"/>
        <v>-1.0630000000000002</v>
      </c>
      <c r="I24" s="32">
        <f t="shared" si="1"/>
        <v>-0.24800000000000022</v>
      </c>
      <c r="K24" s="44"/>
      <c r="M24" s="11">
        <f t="shared" si="2"/>
        <v>1.71</v>
      </c>
      <c r="N24" s="11">
        <f t="shared" si="3"/>
        <v>1.0800296292231988</v>
      </c>
      <c r="O24" s="39">
        <f t="shared" si="4"/>
        <v>0</v>
      </c>
    </row>
    <row r="25" spans="1:15" ht="12.75">
      <c r="A25" s="41">
        <v>6</v>
      </c>
      <c r="B25" s="19">
        <v>2.29</v>
      </c>
      <c r="C25" s="42">
        <v>0.865</v>
      </c>
      <c r="D25" s="19"/>
      <c r="E25" s="19"/>
      <c r="F25" s="37"/>
      <c r="G25" s="43"/>
      <c r="H25" s="32">
        <f t="shared" si="0"/>
        <v>-0.98</v>
      </c>
      <c r="I25" s="32">
        <f t="shared" si="1"/>
        <v>-0.11499999999999999</v>
      </c>
      <c r="K25" s="44"/>
      <c r="M25" s="11">
        <f t="shared" si="2"/>
        <v>1.7249999999999999</v>
      </c>
      <c r="N25" s="11">
        <f t="shared" si="3"/>
        <v>1.116695571765197</v>
      </c>
      <c r="O25" s="39">
        <f t="shared" si="4"/>
        <v>0</v>
      </c>
    </row>
    <row r="26" spans="1:15" ht="12.75">
      <c r="A26" s="41">
        <v>7</v>
      </c>
      <c r="B26" s="19">
        <v>1.965</v>
      </c>
      <c r="C26" s="42">
        <v>0.895</v>
      </c>
      <c r="D26" s="19"/>
      <c r="E26" s="19"/>
      <c r="F26" s="37"/>
      <c r="G26" s="43"/>
      <c r="H26" s="32">
        <f t="shared" si="0"/>
        <v>-0.655</v>
      </c>
      <c r="I26" s="32">
        <f t="shared" si="1"/>
        <v>0.24</v>
      </c>
      <c r="K26" s="44"/>
      <c r="M26" s="11">
        <f t="shared" si="2"/>
        <v>0.895</v>
      </c>
      <c r="N26" s="11">
        <f t="shared" si="3"/>
        <v>1.0472444795748508</v>
      </c>
      <c r="O26" s="39">
        <f t="shared" si="4"/>
        <v>0</v>
      </c>
    </row>
    <row r="27" spans="1:15" ht="12.75">
      <c r="A27" s="41">
        <v>8</v>
      </c>
      <c r="B27" s="19">
        <v>1.793</v>
      </c>
      <c r="C27" s="42">
        <v>0.86</v>
      </c>
      <c r="D27" s="19"/>
      <c r="E27" s="19"/>
      <c r="F27" s="37"/>
      <c r="G27" s="43"/>
      <c r="H27" s="32">
        <f t="shared" si="0"/>
        <v>-0.4829999999999999</v>
      </c>
      <c r="I27" s="32">
        <f t="shared" si="1"/>
        <v>0.3770000000000001</v>
      </c>
      <c r="K27" s="44"/>
      <c r="M27" s="11">
        <f t="shared" si="2"/>
        <v>1.0595000000000006</v>
      </c>
      <c r="N27" s="11">
        <f t="shared" si="3"/>
        <v>1.027931904359428</v>
      </c>
      <c r="O27" s="39">
        <f t="shared" si="4"/>
        <v>0</v>
      </c>
    </row>
    <row r="28" spans="1:15" ht="12.75">
      <c r="A28" s="22">
        <v>9</v>
      </c>
      <c r="B28" s="19">
        <v>1.654</v>
      </c>
      <c r="C28" s="42">
        <f>D28*0.3048</f>
        <v>0</v>
      </c>
      <c r="D28" s="19"/>
      <c r="E28" s="19"/>
      <c r="F28" s="37"/>
      <c r="G28" s="43"/>
      <c r="H28" s="32">
        <f t="shared" si="0"/>
        <v>-0.34399999999999986</v>
      </c>
      <c r="I28" s="32">
        <f t="shared" si="1"/>
        <v>-0.34399999999999986</v>
      </c>
      <c r="K28" s="44"/>
      <c r="M28" s="11" t="e">
        <f t="shared" si="2"/>
        <v>#VALUE!</v>
      </c>
      <c r="N28" s="11">
        <f t="shared" si="3"/>
        <v>0.4872945721019272</v>
      </c>
      <c r="O28" s="39" t="e">
        <f t="shared" si="4"/>
        <v>#VALUE!</v>
      </c>
    </row>
    <row r="29" spans="1:15" ht="12.75">
      <c r="A29" s="22">
        <v>9.3</v>
      </c>
      <c r="B29" s="19">
        <v>1.555</v>
      </c>
      <c r="C29" s="42">
        <v>0.77</v>
      </c>
      <c r="D29" s="19"/>
      <c r="E29" s="19"/>
      <c r="F29" s="3"/>
      <c r="G29" s="43"/>
      <c r="H29" s="32">
        <f t="shared" si="0"/>
        <v>-0.24499999999999988</v>
      </c>
      <c r="I29" s="32">
        <f t="shared" si="1"/>
        <v>0.5250000000000001</v>
      </c>
      <c r="K29" s="44"/>
      <c r="M29" s="11" t="e">
        <f t="shared" si="2"/>
        <v>#VALUE!</v>
      </c>
      <c r="N29" s="11" t="e">
        <f t="shared" si="3"/>
        <v>#VALUE!</v>
      </c>
      <c r="O29" s="39" t="e">
        <f t="shared" si="4"/>
        <v>#VALUE!</v>
      </c>
    </row>
    <row r="30" spans="1:49" ht="12.75">
      <c r="A30" s="41">
        <v>11</v>
      </c>
      <c r="B30" s="19">
        <v>1.27</v>
      </c>
      <c r="C30" s="36" t="s">
        <v>38</v>
      </c>
      <c r="D30" s="19"/>
      <c r="E30" s="19"/>
      <c r="F30" s="3"/>
      <c r="G30" s="43"/>
      <c r="H30" s="32">
        <f t="shared" si="0"/>
        <v>0.040000000000000036</v>
      </c>
      <c r="I30" s="32" t="e">
        <f t="shared" si="1"/>
        <v>#VALUE!</v>
      </c>
      <c r="K30" s="44"/>
      <c r="M30" s="11" t="e">
        <f t="shared" si="2"/>
        <v>#VALUE!</v>
      </c>
      <c r="N30" s="11" t="e">
        <f t="shared" si="3"/>
        <v>#VALUE!</v>
      </c>
      <c r="O30" s="39" t="e">
        <f t="shared" si="4"/>
        <v>#VALUE!</v>
      </c>
      <c r="AW30" s="45"/>
    </row>
    <row r="31" spans="1:49" ht="12.75">
      <c r="A31" s="41">
        <v>15</v>
      </c>
      <c r="B31" s="19">
        <v>0.92</v>
      </c>
      <c r="C31" s="36" t="s">
        <v>38</v>
      </c>
      <c r="D31" s="19"/>
      <c r="E31" s="19"/>
      <c r="F31" s="3"/>
      <c r="G31" s="43"/>
      <c r="H31" s="32">
        <f t="shared" si="0"/>
        <v>0.39</v>
      </c>
      <c r="I31" s="32" t="e">
        <f t="shared" si="1"/>
        <v>#VALUE!</v>
      </c>
      <c r="K31" s="44"/>
      <c r="M31" s="11" t="e">
        <f t="shared" si="2"/>
        <v>#VALUE!</v>
      </c>
      <c r="N31" s="11" t="e">
        <f t="shared" si="3"/>
        <v>#VALUE!</v>
      </c>
      <c r="O31" s="39" t="e">
        <f t="shared" si="4"/>
        <v>#VALUE!</v>
      </c>
      <c r="AW31" s="45"/>
    </row>
    <row r="32" spans="1:49" ht="12.75">
      <c r="A32" s="41">
        <v>17</v>
      </c>
      <c r="B32" s="19">
        <v>0.61</v>
      </c>
      <c r="C32" s="36" t="s">
        <v>38</v>
      </c>
      <c r="D32" s="19"/>
      <c r="E32" s="19"/>
      <c r="F32" s="3"/>
      <c r="G32" s="38"/>
      <c r="H32" s="32">
        <f t="shared" si="0"/>
        <v>0.7000000000000001</v>
      </c>
      <c r="I32" s="32" t="e">
        <f t="shared" si="1"/>
        <v>#VALUE!</v>
      </c>
      <c r="K32" s="44"/>
      <c r="M32" s="11" t="e">
        <f t="shared" si="2"/>
        <v>#VALUE!</v>
      </c>
      <c r="N32" s="11" t="e">
        <f t="shared" si="3"/>
        <v>#VALUE!</v>
      </c>
      <c r="O32" s="39" t="e">
        <f t="shared" si="4"/>
        <v>#VALUE!</v>
      </c>
      <c r="AW32" s="45"/>
    </row>
    <row r="33" spans="2:49" ht="12.75">
      <c r="B33" s="19"/>
      <c r="C33" s="37"/>
      <c r="D33" s="19"/>
      <c r="E33" s="19"/>
      <c r="F33" s="3"/>
      <c r="G33" s="38"/>
      <c r="H33" s="32"/>
      <c r="I33" s="32"/>
      <c r="K33" s="44"/>
      <c r="M33" s="11"/>
      <c r="N33" s="11"/>
      <c r="O33" s="39"/>
      <c r="AW33" s="45"/>
    </row>
    <row r="34" spans="1:49" ht="12.75">
      <c r="A34" s="41" t="s">
        <v>39</v>
      </c>
      <c r="B34" s="19"/>
      <c r="C34" s="37"/>
      <c r="D34" s="19"/>
      <c r="E34" s="19"/>
      <c r="F34" s="3"/>
      <c r="G34" s="38"/>
      <c r="H34" s="32"/>
      <c r="I34" s="32"/>
      <c r="K34" s="44"/>
      <c r="M34" s="11"/>
      <c r="N34" s="11"/>
      <c r="O34" s="39"/>
      <c r="AW34" s="45"/>
    </row>
    <row r="35" spans="1:49" ht="12.75">
      <c r="A35" s="22" t="s">
        <v>40</v>
      </c>
      <c r="B35" s="19"/>
      <c r="C35" s="3"/>
      <c r="E35" s="3"/>
      <c r="F35" s="3"/>
      <c r="H35" s="32"/>
      <c r="I35" s="32"/>
      <c r="K35" s="46"/>
      <c r="M35" s="11"/>
      <c r="N35" s="11"/>
      <c r="O35" s="39"/>
      <c r="AW35" s="45"/>
    </row>
    <row r="36" spans="1:49" ht="12.75">
      <c r="A36" s="22" t="s">
        <v>41</v>
      </c>
      <c r="B36" s="19"/>
      <c r="C36" s="3"/>
      <c r="D36" s="3"/>
      <c r="E36" s="3"/>
      <c r="F36" s="3"/>
      <c r="H36" s="32"/>
      <c r="I36" s="32"/>
      <c r="K36" s="46"/>
      <c r="M36" s="11"/>
      <c r="N36" s="11"/>
      <c r="O36" s="39"/>
      <c r="AW36" s="45"/>
    </row>
    <row r="37" spans="1:49" ht="12.75">
      <c r="A37" s="22"/>
      <c r="B37" s="19"/>
      <c r="C37" s="3"/>
      <c r="D37" s="3"/>
      <c r="E37" s="3"/>
      <c r="F37" s="3"/>
      <c r="H37" s="32"/>
      <c r="I37" s="32"/>
      <c r="K37" s="46"/>
      <c r="M37" s="11"/>
      <c r="N37" s="11"/>
      <c r="O37" s="39"/>
      <c r="AW37" s="45"/>
    </row>
    <row r="38" spans="1:49" ht="12.75">
      <c r="A38" s="22"/>
      <c r="B38" s="19"/>
      <c r="C38" s="3"/>
      <c r="D38" s="3"/>
      <c r="E38" s="3"/>
      <c r="F38" s="3"/>
      <c r="H38" s="32"/>
      <c r="I38" s="32"/>
      <c r="K38" s="46"/>
      <c r="M38" s="11"/>
      <c r="N38" s="11"/>
      <c r="O38" s="39"/>
      <c r="AW38" s="45"/>
    </row>
    <row r="39" spans="1:49" ht="12.75">
      <c r="A39" s="22"/>
      <c r="B39" s="19"/>
      <c r="C39" s="3"/>
      <c r="D39" s="3"/>
      <c r="E39" s="3"/>
      <c r="F39" s="3"/>
      <c r="H39" s="32"/>
      <c r="I39" s="32"/>
      <c r="K39" s="46"/>
      <c r="M39" s="11"/>
      <c r="N39" s="11"/>
      <c r="O39" s="39"/>
      <c r="AW39" s="45"/>
    </row>
    <row r="40" spans="1:49" ht="12.75">
      <c r="A40" s="22"/>
      <c r="B40" s="19"/>
      <c r="C40" s="3"/>
      <c r="D40" s="3"/>
      <c r="E40" s="3"/>
      <c r="F40" s="3"/>
      <c r="H40" s="32"/>
      <c r="I40" s="32"/>
      <c r="K40" s="46"/>
      <c r="M40" s="11"/>
      <c r="N40" s="11"/>
      <c r="O40" s="39"/>
      <c r="AW40" s="45"/>
    </row>
    <row r="41" spans="1:49" ht="12.75">
      <c r="A41" s="22"/>
      <c r="B41" s="19"/>
      <c r="C41" s="3"/>
      <c r="D41" s="3"/>
      <c r="E41" s="3"/>
      <c r="F41" s="3"/>
      <c r="H41" s="32"/>
      <c r="I41" s="32"/>
      <c r="K41" s="46"/>
      <c r="M41" s="11"/>
      <c r="N41" s="11"/>
      <c r="O41" s="39"/>
      <c r="AW41" s="45"/>
    </row>
    <row r="42" spans="1:49" ht="12.75">
      <c r="A42" s="22"/>
      <c r="B42" s="19"/>
      <c r="C42" s="3"/>
      <c r="D42" s="3"/>
      <c r="E42" s="3"/>
      <c r="F42" s="3"/>
      <c r="H42" s="32"/>
      <c r="I42" s="32"/>
      <c r="K42" s="46"/>
      <c r="M42" s="11"/>
      <c r="N42" s="11"/>
      <c r="O42" s="39"/>
      <c r="AW42" s="45"/>
    </row>
    <row r="43" spans="1:49" ht="12.75">
      <c r="A43" s="22"/>
      <c r="B43" s="19"/>
      <c r="C43" s="3"/>
      <c r="D43" s="3"/>
      <c r="E43" s="3"/>
      <c r="F43" s="3"/>
      <c r="H43" s="32"/>
      <c r="I43" s="32"/>
      <c r="K43" s="46"/>
      <c r="M43" s="11"/>
      <c r="N43" s="11"/>
      <c r="O43" s="39"/>
      <c r="AW43" s="45"/>
    </row>
    <row r="44" spans="1:49" ht="12.75">
      <c r="A44" s="22"/>
      <c r="B44" s="19"/>
      <c r="C44" s="3"/>
      <c r="D44" s="3"/>
      <c r="E44" s="3"/>
      <c r="F44" s="3"/>
      <c r="H44" s="32"/>
      <c r="I44" s="32"/>
      <c r="K44" s="46"/>
      <c r="M44" s="11"/>
      <c r="N44" s="11"/>
      <c r="O44" s="39"/>
      <c r="AW44" s="45"/>
    </row>
    <row r="45" spans="1:49" ht="12.75">
      <c r="A45" s="22"/>
      <c r="B45" s="19"/>
      <c r="C45" s="3"/>
      <c r="D45" s="3"/>
      <c r="E45" s="3"/>
      <c r="F45" s="3"/>
      <c r="H45" s="32"/>
      <c r="I45" s="32"/>
      <c r="K45" s="46"/>
      <c r="M45" s="11"/>
      <c r="N45" s="11"/>
      <c r="O45" s="39"/>
      <c r="AW45" s="45"/>
    </row>
    <row r="46" spans="1:49" ht="12.75">
      <c r="A46" s="22"/>
      <c r="B46" s="19"/>
      <c r="C46" s="3"/>
      <c r="D46" s="3"/>
      <c r="E46" s="3"/>
      <c r="F46" s="3"/>
      <c r="H46" s="32"/>
      <c r="I46" s="32"/>
      <c r="K46" s="46"/>
      <c r="M46" s="11"/>
      <c r="N46" s="11"/>
      <c r="O46" s="39"/>
      <c r="AW46" s="45"/>
    </row>
    <row r="47" spans="1:49" ht="12.75">
      <c r="A47" s="22"/>
      <c r="B47" s="19"/>
      <c r="C47" s="3"/>
      <c r="D47" s="3"/>
      <c r="E47" s="3"/>
      <c r="F47" s="3"/>
      <c r="H47" s="32"/>
      <c r="I47" s="32"/>
      <c r="K47" s="46"/>
      <c r="M47" s="11"/>
      <c r="N47" s="11"/>
      <c r="O47" s="39"/>
      <c r="AW47" s="45"/>
    </row>
    <row r="48" spans="1:49" ht="12.75">
      <c r="A48" s="22"/>
      <c r="B48" s="19"/>
      <c r="C48" s="3"/>
      <c r="D48" s="3"/>
      <c r="E48" s="3"/>
      <c r="F48" s="3"/>
      <c r="H48" s="32"/>
      <c r="I48" s="32"/>
      <c r="K48" s="47"/>
      <c r="M48" s="11"/>
      <c r="N48" s="11"/>
      <c r="O48" s="39"/>
      <c r="AW48" s="45"/>
    </row>
    <row r="49" spans="1:49" ht="12.75">
      <c r="A49" s="22"/>
      <c r="B49" s="19"/>
      <c r="C49" s="3"/>
      <c r="D49" s="3"/>
      <c r="E49" s="3"/>
      <c r="F49" s="3"/>
      <c r="H49" s="32"/>
      <c r="I49" s="32"/>
      <c r="K49" s="47"/>
      <c r="M49" s="11"/>
      <c r="N49" s="11"/>
      <c r="O49" s="39"/>
      <c r="AW49" s="45"/>
    </row>
    <row r="50" spans="1:49" ht="12.75">
      <c r="A50" s="22"/>
      <c r="B50" s="19"/>
      <c r="C50" s="3"/>
      <c r="D50" s="3"/>
      <c r="E50" s="3"/>
      <c r="F50" s="3"/>
      <c r="H50" s="32"/>
      <c r="I50" s="32"/>
      <c r="K50" s="47"/>
      <c r="M50" s="11"/>
      <c r="N50" s="11"/>
      <c r="O50" s="39"/>
      <c r="AW50" s="45"/>
    </row>
    <row r="51" spans="1:49" ht="12.75">
      <c r="A51" s="22"/>
      <c r="B51" s="19"/>
      <c r="C51" s="3"/>
      <c r="D51" s="3"/>
      <c r="E51" s="3"/>
      <c r="F51" s="3"/>
      <c r="H51" s="32"/>
      <c r="I51" s="32"/>
      <c r="K51" s="47"/>
      <c r="M51" s="11"/>
      <c r="N51" s="11"/>
      <c r="O51" s="39"/>
      <c r="AW51" s="45"/>
    </row>
    <row r="52" spans="1:49" ht="12.75">
      <c r="A52" s="22"/>
      <c r="B52" s="19"/>
      <c r="C52" s="3"/>
      <c r="D52" s="3"/>
      <c r="E52" s="3"/>
      <c r="F52" s="3"/>
      <c r="H52" s="32"/>
      <c r="I52" s="32"/>
      <c r="K52" s="47"/>
      <c r="M52" s="11"/>
      <c r="N52" s="11"/>
      <c r="O52" s="39"/>
      <c r="AW52" s="45"/>
    </row>
    <row r="53" spans="1:49" ht="12.75">
      <c r="A53" s="22"/>
      <c r="B53" s="19"/>
      <c r="C53" s="3"/>
      <c r="D53" s="3"/>
      <c r="E53" s="3"/>
      <c r="F53" s="3"/>
      <c r="H53" s="32"/>
      <c r="I53" s="32"/>
      <c r="K53" s="48"/>
      <c r="M53" s="11"/>
      <c r="N53" s="11"/>
      <c r="O53" s="39"/>
      <c r="AW53" s="45"/>
    </row>
    <row r="54" spans="1:49" ht="12.75">
      <c r="A54" s="22"/>
      <c r="B54" s="19"/>
      <c r="C54" s="3"/>
      <c r="D54" s="3"/>
      <c r="E54" s="3"/>
      <c r="F54" s="3"/>
      <c r="H54" s="32"/>
      <c r="I54" s="32"/>
      <c r="K54" s="48"/>
      <c r="M54" s="11"/>
      <c r="N54" s="11"/>
      <c r="O54" s="39"/>
      <c r="AW54" s="45"/>
    </row>
    <row r="55" spans="1:49" ht="12.75">
      <c r="A55" s="22"/>
      <c r="B55" s="19"/>
      <c r="C55" s="3"/>
      <c r="D55" s="3"/>
      <c r="E55" s="3"/>
      <c r="F55" s="3"/>
      <c r="H55" s="32"/>
      <c r="I55" s="32"/>
      <c r="K55" s="48"/>
      <c r="M55" s="11"/>
      <c r="N55" s="11"/>
      <c r="O55" s="39"/>
      <c r="AW55" s="45"/>
    </row>
    <row r="56" spans="1:49" ht="12.75">
      <c r="A56" s="22"/>
      <c r="B56" s="19"/>
      <c r="C56" s="3"/>
      <c r="D56" s="3"/>
      <c r="E56" s="3"/>
      <c r="F56" s="3"/>
      <c r="H56" s="32"/>
      <c r="I56" s="32"/>
      <c r="K56" s="48"/>
      <c r="M56" s="11"/>
      <c r="N56" s="11"/>
      <c r="O56" s="39"/>
      <c r="AW56" s="45"/>
    </row>
    <row r="57" spans="1:49" ht="12.75">
      <c r="A57" s="22"/>
      <c r="B57" s="19"/>
      <c r="C57" s="3"/>
      <c r="D57" s="3"/>
      <c r="E57" s="3"/>
      <c r="F57" s="3"/>
      <c r="H57" s="32"/>
      <c r="I57" s="32"/>
      <c r="K57" s="48"/>
      <c r="M57" s="11"/>
      <c r="N57" s="11"/>
      <c r="O57" s="39"/>
      <c r="AW57" s="45"/>
    </row>
    <row r="58" spans="1:49" ht="12.75">
      <c r="A58" s="22"/>
      <c r="B58" s="19"/>
      <c r="C58" s="3"/>
      <c r="D58" s="3"/>
      <c r="E58" s="3"/>
      <c r="F58" s="3"/>
      <c r="H58" s="32"/>
      <c r="I58" s="32"/>
      <c r="K58" s="48"/>
      <c r="M58" s="11"/>
      <c r="N58" s="11"/>
      <c r="O58" s="39"/>
      <c r="AW58" s="45"/>
    </row>
    <row r="59" spans="1:49" ht="12.75">
      <c r="A59" s="22"/>
      <c r="B59" s="19"/>
      <c r="C59" s="3"/>
      <c r="D59" s="3"/>
      <c r="E59" s="3"/>
      <c r="F59" s="3"/>
      <c r="H59" s="32"/>
      <c r="I59" s="32"/>
      <c r="K59" s="48"/>
      <c r="M59" s="11"/>
      <c r="N59" s="11"/>
      <c r="O59" s="39"/>
      <c r="AW59" s="45"/>
    </row>
    <row r="60" spans="1:49" ht="12.75">
      <c r="A60" s="22"/>
      <c r="B60" s="19"/>
      <c r="C60" s="3"/>
      <c r="D60" s="3"/>
      <c r="E60" s="3"/>
      <c r="F60" s="3"/>
      <c r="H60" s="32"/>
      <c r="I60" s="32"/>
      <c r="K60" s="48"/>
      <c r="M60" s="11"/>
      <c r="N60" s="11"/>
      <c r="O60" s="39"/>
      <c r="AW60" s="45"/>
    </row>
    <row r="61" spans="1:49" ht="12.75">
      <c r="A61" s="22"/>
      <c r="B61" s="19"/>
      <c r="C61" s="3"/>
      <c r="D61" s="3"/>
      <c r="E61" s="3"/>
      <c r="F61" s="3"/>
      <c r="H61" s="32"/>
      <c r="I61" s="32"/>
      <c r="K61" s="48"/>
      <c r="M61" s="11"/>
      <c r="N61" s="11"/>
      <c r="O61" s="39"/>
      <c r="AW61" s="45"/>
    </row>
    <row r="62" spans="1:49" ht="12.75">
      <c r="A62" s="22"/>
      <c r="C62" s="3"/>
      <c r="D62" s="3"/>
      <c r="E62" s="3"/>
      <c r="F62" s="3"/>
      <c r="H62" s="32"/>
      <c r="I62" s="32"/>
      <c r="K62" s="48"/>
      <c r="M62" s="11"/>
      <c r="N62" s="11"/>
      <c r="O62" s="39"/>
      <c r="AW62" s="45"/>
    </row>
    <row r="63" spans="1:49" ht="12.75">
      <c r="A63" s="22"/>
      <c r="C63" s="3"/>
      <c r="D63" s="3"/>
      <c r="E63" s="3"/>
      <c r="F63" s="3"/>
      <c r="H63" s="32"/>
      <c r="I63" s="32"/>
      <c r="K63" s="48"/>
      <c r="M63" s="11"/>
      <c r="N63" s="11"/>
      <c r="O63" s="39"/>
      <c r="AW63" s="45"/>
    </row>
    <row r="64" spans="1:49" ht="12.75">
      <c r="A64" s="22"/>
      <c r="C64" s="3"/>
      <c r="D64" s="3"/>
      <c r="E64" s="3"/>
      <c r="F64" s="3"/>
      <c r="H64" s="32"/>
      <c r="I64" s="32"/>
      <c r="K64" s="48"/>
      <c r="M64" s="11"/>
      <c r="N64" s="11"/>
      <c r="O64" s="39"/>
      <c r="AW64" s="45"/>
    </row>
    <row r="65" spans="1:49" ht="12.75">
      <c r="A65" s="22"/>
      <c r="C65" s="3"/>
      <c r="D65" s="3"/>
      <c r="E65" s="3"/>
      <c r="F65" s="3"/>
      <c r="H65" s="32"/>
      <c r="I65" s="32"/>
      <c r="K65" s="48"/>
      <c r="M65" s="11"/>
      <c r="N65" s="11"/>
      <c r="O65" s="39"/>
      <c r="AW65" s="45"/>
    </row>
    <row r="66" spans="1:49" ht="12.75">
      <c r="A66" s="22"/>
      <c r="C66" s="3"/>
      <c r="D66" s="3"/>
      <c r="E66" s="3"/>
      <c r="F66" s="3"/>
      <c r="H66" s="32"/>
      <c r="I66" s="32"/>
      <c r="K66" s="48"/>
      <c r="M66" s="11"/>
      <c r="N66" s="11"/>
      <c r="O66" s="39"/>
      <c r="AW66" s="45"/>
    </row>
    <row r="67" spans="1:49" ht="12.75">
      <c r="A67" s="22"/>
      <c r="C67" s="3"/>
      <c r="D67" s="3"/>
      <c r="E67" s="3"/>
      <c r="F67" s="3"/>
      <c r="H67" s="32"/>
      <c r="I67" s="32"/>
      <c r="K67" s="48"/>
      <c r="M67" s="11"/>
      <c r="N67" s="11"/>
      <c r="O67" s="39"/>
      <c r="AW67" s="45"/>
    </row>
    <row r="68" spans="1:49" ht="12.75">
      <c r="A68" s="22"/>
      <c r="C68" s="3"/>
      <c r="D68" s="3"/>
      <c r="E68" s="3"/>
      <c r="F68" s="3"/>
      <c r="H68" s="32"/>
      <c r="I68" s="32"/>
      <c r="K68" s="48"/>
      <c r="M68" s="11"/>
      <c r="N68" s="11"/>
      <c r="O68" s="39"/>
      <c r="AW68" s="45"/>
    </row>
    <row r="69" spans="1:49" ht="12.75">
      <c r="A69" s="22"/>
      <c r="C69" s="3"/>
      <c r="D69" s="3"/>
      <c r="E69" s="3"/>
      <c r="F69" s="3"/>
      <c r="H69" s="32"/>
      <c r="I69" s="32"/>
      <c r="K69" s="13"/>
      <c r="M69" s="11"/>
      <c r="N69" s="11"/>
      <c r="O69" s="39"/>
      <c r="AW69" s="45"/>
    </row>
    <row r="70" spans="1:49" ht="12.75">
      <c r="A70" s="22"/>
      <c r="C70" s="3"/>
      <c r="D70" s="3"/>
      <c r="E70" s="3"/>
      <c r="F70" s="3"/>
      <c r="H70" s="32"/>
      <c r="I70" s="32"/>
      <c r="K70" s="13"/>
      <c r="M70" s="11"/>
      <c r="N70" s="11"/>
      <c r="O70" s="39"/>
      <c r="AW70" s="45"/>
    </row>
    <row r="71" spans="1:49" ht="12.75">
      <c r="A71" s="22"/>
      <c r="H71" s="32"/>
      <c r="I71" s="32"/>
      <c r="K71" s="13"/>
      <c r="M71" s="11"/>
      <c r="N71" s="11"/>
      <c r="O71" s="39"/>
      <c r="AW71" s="45"/>
    </row>
    <row r="72" spans="1:39" ht="12.75">
      <c r="A72" s="22"/>
      <c r="H72" s="32"/>
      <c r="I72" s="32"/>
      <c r="K72" s="13"/>
      <c r="M72" s="11"/>
      <c r="N72" s="11"/>
      <c r="O72" s="39"/>
      <c r="AC72" s="49"/>
      <c r="AM72" s="49"/>
    </row>
    <row r="73" spans="1:15" ht="12.75">
      <c r="A73" s="22"/>
      <c r="H73" s="32"/>
      <c r="I73" s="32"/>
      <c r="K73" s="13"/>
      <c r="M73" s="11"/>
      <c r="N73" s="11"/>
      <c r="O73" s="39"/>
    </row>
    <row r="74" spans="1:15" ht="12.75">
      <c r="A74" s="22"/>
      <c r="H74" s="32"/>
      <c r="I74" s="32"/>
      <c r="K74" s="13"/>
      <c r="M74" s="11"/>
      <c r="N74" s="11"/>
      <c r="O74" s="39"/>
    </row>
    <row r="75" spans="1:15" ht="12.75">
      <c r="A75" s="22"/>
      <c r="H75" s="32"/>
      <c r="I75" s="32"/>
      <c r="K75" s="13"/>
      <c r="M75" s="11"/>
      <c r="N75" s="11"/>
      <c r="O75" s="39"/>
    </row>
    <row r="76" spans="1:15" ht="12.75">
      <c r="A76" s="22"/>
      <c r="H76" s="32"/>
      <c r="I76" s="32"/>
      <c r="K76" s="13"/>
      <c r="M76" s="11"/>
      <c r="N76" s="11"/>
      <c r="O76" s="39"/>
    </row>
    <row r="77" spans="1:15" ht="12.75">
      <c r="A77" s="22"/>
      <c r="H77" s="32"/>
      <c r="I77" s="32"/>
      <c r="K77" s="13"/>
      <c r="M77" s="11"/>
      <c r="N77" s="11"/>
      <c r="O77" s="39"/>
    </row>
    <row r="78" spans="1:15" ht="12.75">
      <c r="A78" s="22"/>
      <c r="H78" s="32"/>
      <c r="I78" s="32"/>
      <c r="K78" s="13"/>
      <c r="M78" s="11"/>
      <c r="N78" s="11"/>
      <c r="O78" s="39"/>
    </row>
    <row r="79" spans="1:15" ht="12.75">
      <c r="A79" s="22"/>
      <c r="C79" s="50"/>
      <c r="H79" s="32"/>
      <c r="I79" s="32"/>
      <c r="K79" s="13"/>
      <c r="M79" s="11"/>
      <c r="N79" s="11"/>
      <c r="O79" s="39"/>
    </row>
    <row r="80" spans="1:15" ht="12.75">
      <c r="A80" s="22"/>
      <c r="C80" s="50"/>
      <c r="H80" s="32"/>
      <c r="I80" s="32"/>
      <c r="K80" s="13"/>
      <c r="M80" s="11"/>
      <c r="N80" s="11"/>
      <c r="O80" s="39"/>
    </row>
    <row r="81" spans="1:15" ht="12.75">
      <c r="A81" s="22"/>
      <c r="C81" s="50"/>
      <c r="H81" s="32"/>
      <c r="I81" s="32"/>
      <c r="K81" s="13"/>
      <c r="M81" s="11"/>
      <c r="N81" s="11"/>
      <c r="O81" s="39"/>
    </row>
    <row r="82" spans="1:15" ht="13.5" thickBot="1">
      <c r="A82" s="22"/>
      <c r="C82" s="51"/>
      <c r="H82" s="32"/>
      <c r="I82" s="32"/>
      <c r="K82" s="18"/>
      <c r="M82" s="11"/>
      <c r="N82" s="11"/>
      <c r="O82" s="39"/>
    </row>
    <row r="83" spans="1:15" ht="12.75">
      <c r="A83" s="52" t="s">
        <v>37</v>
      </c>
      <c r="B83" s="52"/>
      <c r="C83" s="52"/>
      <c r="D83" s="52"/>
      <c r="E83" s="52"/>
      <c r="F83" s="52"/>
      <c r="G83" s="52"/>
      <c r="H83" s="52"/>
      <c r="I83" s="52"/>
      <c r="M83" s="53"/>
      <c r="N83" s="53"/>
      <c r="O83" s="54"/>
    </row>
    <row r="91" spans="1:7" ht="12.75">
      <c r="A91" s="49"/>
      <c r="C91" s="49"/>
      <c r="D91" s="49"/>
      <c r="E91" s="49"/>
      <c r="F91" s="49"/>
      <c r="G91" s="49"/>
    </row>
    <row r="92" ht="12.75">
      <c r="B92" s="49"/>
    </row>
  </sheetData>
  <mergeCells count="12">
    <mergeCell ref="M15:O15"/>
    <mergeCell ref="H15:I15"/>
    <mergeCell ref="A15:C15"/>
    <mergeCell ref="H4:I4"/>
    <mergeCell ref="H5:I5"/>
    <mergeCell ref="H6:I6"/>
    <mergeCell ref="H7:I7"/>
    <mergeCell ref="H11:I11"/>
    <mergeCell ref="H12:I12"/>
    <mergeCell ref="H8:I8"/>
    <mergeCell ref="H9:I9"/>
    <mergeCell ref="H10:I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J39" sqref="J39"/>
    </sheetView>
  </sheetViews>
  <sheetFormatPr defaultColWidth="9.140625" defaultRowHeight="12.75"/>
  <cols>
    <col min="3" max="3" width="10.57421875" style="0" customWidth="1"/>
  </cols>
  <sheetData>
    <row r="1" ht="23.25">
      <c r="A1" s="153" t="s">
        <v>82</v>
      </c>
    </row>
    <row r="4" spans="1:3" ht="38.25">
      <c r="A4" s="154" t="s">
        <v>83</v>
      </c>
      <c r="B4" s="154" t="s">
        <v>84</v>
      </c>
      <c r="C4" s="154" t="s">
        <v>44</v>
      </c>
    </row>
    <row r="5" spans="1:3" ht="12.75">
      <c r="A5" s="155">
        <v>0</v>
      </c>
      <c r="B5" s="155">
        <v>145</v>
      </c>
      <c r="C5" s="156" t="s">
        <v>85</v>
      </c>
    </row>
    <row r="6" spans="1:3" ht="12.75">
      <c r="A6" s="156">
        <v>0.3</v>
      </c>
      <c r="B6" s="156">
        <v>150</v>
      </c>
      <c r="C6" s="156"/>
    </row>
    <row r="7" spans="1:3" ht="12.75">
      <c r="A7" s="156">
        <v>0.7</v>
      </c>
      <c r="B7" s="156">
        <v>171</v>
      </c>
      <c r="C7" s="156"/>
    </row>
    <row r="8" spans="1:3" ht="12.75">
      <c r="A8" s="156">
        <v>1</v>
      </c>
      <c r="B8" s="156">
        <v>179</v>
      </c>
      <c r="C8" s="156"/>
    </row>
    <row r="9" spans="1:3" ht="12.75">
      <c r="A9" s="156">
        <v>1.3</v>
      </c>
      <c r="B9" s="156">
        <v>180</v>
      </c>
      <c r="C9" s="156"/>
    </row>
    <row r="10" spans="1:3" ht="12.75">
      <c r="A10" s="156">
        <v>1.6</v>
      </c>
      <c r="B10" s="156">
        <v>165</v>
      </c>
      <c r="C10" s="156"/>
    </row>
    <row r="11" spans="1:3" ht="12.75">
      <c r="A11" s="156">
        <v>1.9</v>
      </c>
      <c r="B11" s="156">
        <v>159</v>
      </c>
      <c r="C11" s="156"/>
    </row>
    <row r="12" spans="1:3" ht="12.75">
      <c r="A12" s="156">
        <v>2.2</v>
      </c>
      <c r="B12" s="156">
        <v>156</v>
      </c>
      <c r="C12" s="156"/>
    </row>
    <row r="13" spans="1:3" ht="12.75">
      <c r="A13" s="156">
        <v>2.5</v>
      </c>
      <c r="B13" s="156">
        <v>161</v>
      </c>
      <c r="C13" s="156"/>
    </row>
    <row r="14" spans="1:3" ht="12.75">
      <c r="A14" s="156">
        <v>2.8</v>
      </c>
      <c r="B14" s="156">
        <v>163</v>
      </c>
      <c r="C14" s="156"/>
    </row>
    <row r="15" spans="1:3" ht="12.75">
      <c r="A15" s="156">
        <v>3.1</v>
      </c>
      <c r="B15" s="156">
        <v>165</v>
      </c>
      <c r="C15" s="156"/>
    </row>
    <row r="16" spans="1:3" ht="12.75">
      <c r="A16" s="156">
        <v>3.4</v>
      </c>
      <c r="B16" s="156">
        <v>168</v>
      </c>
      <c r="C16" s="156"/>
    </row>
    <row r="17" spans="1:3" ht="12.75">
      <c r="A17" s="156">
        <v>3.7</v>
      </c>
      <c r="B17" s="156">
        <v>175</v>
      </c>
      <c r="C17" s="156"/>
    </row>
    <row r="18" spans="1:3" ht="12.75">
      <c r="A18" s="156">
        <v>4.1</v>
      </c>
      <c r="B18" s="156">
        <v>188</v>
      </c>
      <c r="C18" s="156" t="s">
        <v>86</v>
      </c>
    </row>
    <row r="19" spans="1:3" ht="12.75">
      <c r="A19" s="156">
        <v>4.4</v>
      </c>
      <c r="B19" s="156">
        <v>188</v>
      </c>
      <c r="C19" s="156"/>
    </row>
    <row r="20" spans="1:3" ht="12.75">
      <c r="A20" s="156">
        <v>4.7</v>
      </c>
      <c r="B20" s="156">
        <v>198</v>
      </c>
      <c r="C20" s="156"/>
    </row>
    <row r="21" spans="1:3" ht="12.75">
      <c r="A21" s="156">
        <v>5</v>
      </c>
      <c r="B21" s="156">
        <v>202</v>
      </c>
      <c r="C21" s="156"/>
    </row>
    <row r="22" spans="1:3" ht="12.75">
      <c r="A22" s="156">
        <v>5.3</v>
      </c>
      <c r="B22" s="156">
        <v>205</v>
      </c>
      <c r="C22" s="156"/>
    </row>
    <row r="23" spans="1:3" ht="12.75">
      <c r="A23" s="156">
        <v>5.6</v>
      </c>
      <c r="B23" s="156">
        <v>212</v>
      </c>
      <c r="C23" s="156"/>
    </row>
    <row r="24" spans="1:3" ht="12.75">
      <c r="A24" s="156">
        <v>5.9</v>
      </c>
      <c r="B24" s="156">
        <v>218</v>
      </c>
      <c r="C24" s="156"/>
    </row>
    <row r="25" spans="1:3" ht="12.75">
      <c r="A25" s="156">
        <v>6.2</v>
      </c>
      <c r="B25" s="156">
        <v>224</v>
      </c>
      <c r="C25" s="156"/>
    </row>
    <row r="26" spans="1:3" ht="12.75">
      <c r="A26" s="156">
        <v>6.50000000000001</v>
      </c>
      <c r="B26" s="156">
        <v>228</v>
      </c>
      <c r="C26" s="156"/>
    </row>
    <row r="27" spans="1:3" ht="12.75">
      <c r="A27" s="156">
        <v>6.80000000000001</v>
      </c>
      <c r="B27" s="156">
        <v>235</v>
      </c>
      <c r="C27" s="156"/>
    </row>
    <row r="28" spans="1:3" ht="12.75">
      <c r="A28" s="156">
        <v>7.10000000000001</v>
      </c>
      <c r="B28" s="156">
        <v>240</v>
      </c>
      <c r="C28" s="156"/>
    </row>
    <row r="29" spans="1:3" ht="12.75">
      <c r="A29" s="156">
        <v>7.40000000000001</v>
      </c>
      <c r="B29" s="156">
        <v>250</v>
      </c>
      <c r="C29" s="156"/>
    </row>
    <row r="30" spans="1:3" ht="12.75">
      <c r="A30" s="156">
        <v>7.70000000000001</v>
      </c>
      <c r="B30" s="156">
        <v>261</v>
      </c>
      <c r="C30" s="156"/>
    </row>
    <row r="31" spans="1:3" ht="12.75">
      <c r="A31" s="156">
        <v>8.00000000000001</v>
      </c>
      <c r="B31" s="156">
        <v>275</v>
      </c>
      <c r="C31" s="156"/>
    </row>
    <row r="32" spans="1:3" ht="12.75">
      <c r="A32" s="156">
        <v>8.30000000000001</v>
      </c>
      <c r="B32" s="156">
        <v>277</v>
      </c>
      <c r="C32" s="156"/>
    </row>
    <row r="33" spans="1:3" ht="12.75">
      <c r="A33" s="156">
        <v>8.60000000000001</v>
      </c>
      <c r="B33" s="156">
        <v>279</v>
      </c>
      <c r="C33" s="156"/>
    </row>
    <row r="34" spans="1:3" ht="12.75">
      <c r="A34" s="156">
        <v>8.90000000000001</v>
      </c>
      <c r="B34" s="156">
        <v>273</v>
      </c>
      <c r="C34" s="156"/>
    </row>
    <row r="35" spans="1:3" ht="12.75">
      <c r="A35" s="156">
        <v>9.20000000000001</v>
      </c>
      <c r="B35" s="156">
        <v>259</v>
      </c>
      <c r="C35" s="156"/>
    </row>
    <row r="36" spans="1:3" ht="12.75">
      <c r="A36" s="156">
        <v>9.3</v>
      </c>
      <c r="B36" s="156">
        <v>182</v>
      </c>
      <c r="C36" s="156" t="s">
        <v>87</v>
      </c>
    </row>
    <row r="37" spans="1:3" ht="12.75">
      <c r="A37" s="156">
        <v>10.4</v>
      </c>
      <c r="B37" s="156">
        <v>115</v>
      </c>
      <c r="C37" s="156" t="s">
        <v>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2" sqref="B42"/>
    </sheetView>
  </sheetViews>
  <sheetFormatPr defaultColWidth="9.140625" defaultRowHeight="12.75"/>
  <cols>
    <col min="1" max="3" width="12.00390625" style="0" customWidth="1"/>
    <col min="4" max="4" width="14.00390625" style="0" bestFit="1" customWidth="1"/>
    <col min="5" max="5" width="16.8515625" style="0" bestFit="1" customWidth="1"/>
    <col min="6" max="6" width="12.00390625" style="0" customWidth="1"/>
    <col min="7" max="7" width="18.421875" style="0" customWidth="1"/>
  </cols>
  <sheetData>
    <row r="1" spans="1:6" ht="12.75">
      <c r="A1" s="148" t="s">
        <v>50</v>
      </c>
      <c r="B1" s="148"/>
      <c r="C1" s="148"/>
      <c r="D1" s="148"/>
      <c r="E1" s="148"/>
      <c r="F1" s="148"/>
    </row>
    <row r="2" spans="1:7" ht="12.75">
      <c r="A2" s="149" t="s">
        <v>51</v>
      </c>
      <c r="B2" s="149" t="s">
        <v>52</v>
      </c>
      <c r="C2" s="149" t="s">
        <v>53</v>
      </c>
      <c r="D2" s="149" t="s">
        <v>54</v>
      </c>
      <c r="E2" s="149" t="s">
        <v>55</v>
      </c>
      <c r="F2" s="149" t="s">
        <v>56</v>
      </c>
      <c r="G2" s="149" t="s">
        <v>57</v>
      </c>
    </row>
    <row r="3" spans="1:7" ht="12.75">
      <c r="A3">
        <v>1</v>
      </c>
      <c r="B3">
        <v>332</v>
      </c>
      <c r="C3">
        <v>19.14</v>
      </c>
      <c r="D3">
        <v>1.36</v>
      </c>
      <c r="E3">
        <v>0</v>
      </c>
      <c r="F3">
        <f aca="true" t="shared" si="0" ref="F3:F11">+D3*100+E3</f>
        <v>136</v>
      </c>
      <c r="G3" t="s">
        <v>58</v>
      </c>
    </row>
    <row r="4" spans="1:7" ht="12.75">
      <c r="A4">
        <f aca="true" t="shared" si="1" ref="A4:A11">+A3+1</f>
        <v>2</v>
      </c>
      <c r="B4">
        <v>346</v>
      </c>
      <c r="C4">
        <v>19.69</v>
      </c>
      <c r="D4">
        <v>1.75</v>
      </c>
      <c r="E4">
        <v>0</v>
      </c>
      <c r="F4">
        <f t="shared" si="0"/>
        <v>175</v>
      </c>
      <c r="G4" t="s">
        <v>59</v>
      </c>
    </row>
    <row r="5" spans="1:7" ht="12.75">
      <c r="A5">
        <f t="shared" si="1"/>
        <v>3</v>
      </c>
      <c r="B5">
        <v>353</v>
      </c>
      <c r="C5">
        <v>20.73</v>
      </c>
      <c r="D5">
        <v>2.32</v>
      </c>
      <c r="E5">
        <v>61</v>
      </c>
      <c r="F5">
        <f t="shared" si="0"/>
        <v>293</v>
      </c>
      <c r="G5" t="s">
        <v>60</v>
      </c>
    </row>
    <row r="6" spans="1:7" ht="12.75">
      <c r="A6">
        <f t="shared" si="1"/>
        <v>4</v>
      </c>
      <c r="B6">
        <v>359</v>
      </c>
      <c r="C6">
        <v>21.9</v>
      </c>
      <c r="D6">
        <v>2.41</v>
      </c>
      <c r="E6">
        <v>71</v>
      </c>
      <c r="F6">
        <f t="shared" si="0"/>
        <v>312</v>
      </c>
      <c r="G6" t="s">
        <v>61</v>
      </c>
    </row>
    <row r="7" spans="1:7" ht="12.75">
      <c r="A7">
        <f t="shared" si="1"/>
        <v>5</v>
      </c>
      <c r="B7">
        <v>1</v>
      </c>
      <c r="C7">
        <v>22.45</v>
      </c>
      <c r="D7">
        <v>1.01</v>
      </c>
      <c r="E7">
        <v>0</v>
      </c>
      <c r="F7">
        <f t="shared" si="0"/>
        <v>101</v>
      </c>
      <c r="G7" t="s">
        <v>62</v>
      </c>
    </row>
    <row r="8" spans="1:7" ht="12.75">
      <c r="A8">
        <f t="shared" si="1"/>
        <v>6</v>
      </c>
      <c r="B8">
        <v>75</v>
      </c>
      <c r="C8">
        <v>7.6</v>
      </c>
      <c r="D8">
        <v>1.89</v>
      </c>
      <c r="E8">
        <v>12</v>
      </c>
      <c r="F8">
        <f t="shared" si="0"/>
        <v>201</v>
      </c>
      <c r="G8" t="s">
        <v>63</v>
      </c>
    </row>
    <row r="9" spans="1:7" ht="12.75">
      <c r="A9">
        <f t="shared" si="1"/>
        <v>7</v>
      </c>
      <c r="B9">
        <v>70</v>
      </c>
      <c r="C9">
        <v>4.3</v>
      </c>
      <c r="D9">
        <v>2.05</v>
      </c>
      <c r="E9">
        <v>29</v>
      </c>
      <c r="F9">
        <f t="shared" si="0"/>
        <v>233.99999999999997</v>
      </c>
      <c r="G9" t="s">
        <v>64</v>
      </c>
    </row>
    <row r="10" spans="1:7" ht="12.75">
      <c r="A10">
        <f t="shared" si="1"/>
        <v>8</v>
      </c>
      <c r="B10">
        <v>70</v>
      </c>
      <c r="C10">
        <v>8.3</v>
      </c>
      <c r="D10">
        <v>1.51</v>
      </c>
      <c r="E10">
        <v>0</v>
      </c>
      <c r="F10">
        <f t="shared" si="0"/>
        <v>151</v>
      </c>
      <c r="G10" t="s">
        <v>65</v>
      </c>
    </row>
    <row r="11" spans="1:7" ht="12.75">
      <c r="A11">
        <f t="shared" si="1"/>
        <v>9</v>
      </c>
      <c r="B11">
        <v>15</v>
      </c>
      <c r="C11">
        <v>13.27</v>
      </c>
      <c r="D11">
        <v>1.92</v>
      </c>
      <c r="E11">
        <v>20</v>
      </c>
      <c r="F11">
        <f t="shared" si="0"/>
        <v>212</v>
      </c>
      <c r="G11" t="s">
        <v>66</v>
      </c>
    </row>
    <row r="14" spans="1:6" ht="12.75">
      <c r="A14" s="148" t="s">
        <v>67</v>
      </c>
      <c r="B14" s="148"/>
      <c r="C14" s="148"/>
      <c r="D14" s="148"/>
      <c r="E14" s="148"/>
      <c r="F14" s="148"/>
    </row>
    <row r="15" spans="1:7" ht="12.75">
      <c r="A15" s="149" t="s">
        <v>51</v>
      </c>
      <c r="B15" s="149" t="s">
        <v>52</v>
      </c>
      <c r="C15" s="149" t="s">
        <v>53</v>
      </c>
      <c r="D15" s="149" t="s">
        <v>54</v>
      </c>
      <c r="E15" s="149" t="s">
        <v>55</v>
      </c>
      <c r="F15" s="149" t="s">
        <v>56</v>
      </c>
      <c r="G15" s="149" t="s">
        <v>57</v>
      </c>
    </row>
    <row r="16" spans="1:7" ht="12.75">
      <c r="A16">
        <v>1</v>
      </c>
      <c r="B16">
        <v>110</v>
      </c>
      <c r="C16">
        <v>20.92</v>
      </c>
      <c r="D16">
        <v>1.15</v>
      </c>
      <c r="E16">
        <v>0</v>
      </c>
      <c r="F16">
        <f>+D16*100+E16</f>
        <v>114.99999999999999</v>
      </c>
      <c r="G16" t="s">
        <v>68</v>
      </c>
    </row>
    <row r="17" spans="1:7" ht="12.75">
      <c r="A17">
        <v>2</v>
      </c>
      <c r="B17">
        <v>117</v>
      </c>
      <c r="C17">
        <v>19.3</v>
      </c>
      <c r="D17">
        <v>1.83</v>
      </c>
      <c r="E17">
        <v>2</v>
      </c>
      <c r="F17">
        <f>+D17*100+E17</f>
        <v>185</v>
      </c>
      <c r="G17" t="s">
        <v>69</v>
      </c>
    </row>
    <row r="18" spans="1:7" ht="12.75">
      <c r="A18">
        <v>3</v>
      </c>
      <c r="B18">
        <v>143</v>
      </c>
      <c r="C18">
        <v>17.87</v>
      </c>
      <c r="D18">
        <v>2.71</v>
      </c>
      <c r="E18">
        <v>90</v>
      </c>
      <c r="F18">
        <f>+D18*100+E18</f>
        <v>361</v>
      </c>
      <c r="G18" t="s">
        <v>70</v>
      </c>
    </row>
    <row r="19" spans="1:7" ht="12.75">
      <c r="A19">
        <v>4</v>
      </c>
      <c r="B19">
        <v>155</v>
      </c>
      <c r="C19">
        <v>18.8</v>
      </c>
      <c r="D19">
        <v>2.55</v>
      </c>
      <c r="E19">
        <v>95</v>
      </c>
      <c r="F19">
        <f>+D19*100+E19</f>
        <v>350</v>
      </c>
      <c r="G19" t="s">
        <v>71</v>
      </c>
    </row>
    <row r="20" spans="1:7" ht="12.75">
      <c r="A20">
        <v>5</v>
      </c>
      <c r="B20">
        <v>155</v>
      </c>
      <c r="C20">
        <v>18.97</v>
      </c>
      <c r="D20">
        <v>1.04</v>
      </c>
      <c r="E20">
        <v>0</v>
      </c>
      <c r="F20">
        <f>+D20*100+E20</f>
        <v>104</v>
      </c>
      <c r="G20" t="s">
        <v>72</v>
      </c>
    </row>
    <row r="22" spans="1:6" ht="12.75">
      <c r="A22" s="148" t="s">
        <v>73</v>
      </c>
      <c r="B22" s="148"/>
      <c r="C22" s="148"/>
      <c r="D22" s="148"/>
      <c r="E22" s="148"/>
      <c r="F22" s="148"/>
    </row>
    <row r="23" spans="1:6" s="152" customFormat="1" ht="38.25">
      <c r="A23" s="150" t="s">
        <v>74</v>
      </c>
      <c r="B23" s="150" t="s">
        <v>75</v>
      </c>
      <c r="C23" s="150" t="s">
        <v>81</v>
      </c>
      <c r="D23" s="150" t="s">
        <v>44</v>
      </c>
      <c r="E23" s="150" t="s">
        <v>76</v>
      </c>
      <c r="F23" s="151" t="s">
        <v>77</v>
      </c>
    </row>
    <row r="24" spans="1:5" ht="12.75">
      <c r="A24">
        <v>1</v>
      </c>
      <c r="B24">
        <v>70</v>
      </c>
      <c r="D24" t="s">
        <v>78</v>
      </c>
      <c r="E24">
        <f aca="true" t="shared" si="2" ref="E24:E38">70-B24</f>
        <v>0</v>
      </c>
    </row>
    <row r="25" spans="1:6" ht="12.75">
      <c r="A25">
        <v>1.4</v>
      </c>
      <c r="B25">
        <v>112</v>
      </c>
      <c r="C25">
        <v>10</v>
      </c>
      <c r="D25" t="s">
        <v>79</v>
      </c>
      <c r="E25">
        <f t="shared" si="2"/>
        <v>-42</v>
      </c>
      <c r="F25">
        <f aca="true" t="shared" si="3" ref="F25:F37">E25+C25</f>
        <v>-32</v>
      </c>
    </row>
    <row r="26" spans="1:6" ht="12.75">
      <c r="A26">
        <v>1.7</v>
      </c>
      <c r="B26">
        <v>121</v>
      </c>
      <c r="C26">
        <v>21</v>
      </c>
      <c r="E26">
        <f t="shared" si="2"/>
        <v>-51</v>
      </c>
      <c r="F26">
        <f t="shared" si="3"/>
        <v>-30</v>
      </c>
    </row>
    <row r="27" spans="1:6" ht="12.75">
      <c r="A27">
        <v>2.35</v>
      </c>
      <c r="B27">
        <v>126</v>
      </c>
      <c r="C27">
        <v>25</v>
      </c>
      <c r="E27">
        <f t="shared" si="2"/>
        <v>-56</v>
      </c>
      <c r="F27">
        <f t="shared" si="3"/>
        <v>-31</v>
      </c>
    </row>
    <row r="28" spans="1:6" ht="12.75">
      <c r="A28">
        <v>3</v>
      </c>
      <c r="B28">
        <v>124</v>
      </c>
      <c r="C28">
        <v>23</v>
      </c>
      <c r="E28">
        <f t="shared" si="2"/>
        <v>-54</v>
      </c>
      <c r="F28">
        <f t="shared" si="3"/>
        <v>-31</v>
      </c>
    </row>
    <row r="29" spans="1:6" ht="12.75">
      <c r="A29">
        <v>3.65</v>
      </c>
      <c r="B29">
        <v>127</v>
      </c>
      <c r="C29">
        <v>28</v>
      </c>
      <c r="E29">
        <f t="shared" si="2"/>
        <v>-57</v>
      </c>
      <c r="F29">
        <f t="shared" si="3"/>
        <v>-29</v>
      </c>
    </row>
    <row r="30" spans="1:6" ht="12.75">
      <c r="A30">
        <v>4.35</v>
      </c>
      <c r="B30">
        <v>128</v>
      </c>
      <c r="C30">
        <v>27</v>
      </c>
      <c r="E30">
        <f t="shared" si="2"/>
        <v>-58</v>
      </c>
      <c r="F30">
        <f t="shared" si="3"/>
        <v>-31</v>
      </c>
    </row>
    <row r="31" spans="1:6" ht="12.75">
      <c r="A31">
        <v>4.9</v>
      </c>
      <c r="B31">
        <v>128</v>
      </c>
      <c r="C31">
        <v>29</v>
      </c>
      <c r="E31">
        <f t="shared" si="2"/>
        <v>-58</v>
      </c>
      <c r="F31">
        <f t="shared" si="3"/>
        <v>-29</v>
      </c>
    </row>
    <row r="32" spans="1:6" ht="12.75">
      <c r="A32">
        <v>5.5</v>
      </c>
      <c r="B32">
        <v>131</v>
      </c>
      <c r="C32">
        <v>31</v>
      </c>
      <c r="E32">
        <f t="shared" si="2"/>
        <v>-61</v>
      </c>
      <c r="F32">
        <f t="shared" si="3"/>
        <v>-30</v>
      </c>
    </row>
    <row r="33" spans="1:6" ht="12.75">
      <c r="A33">
        <v>5.8</v>
      </c>
      <c r="B33">
        <v>129</v>
      </c>
      <c r="C33">
        <v>26</v>
      </c>
      <c r="E33">
        <f t="shared" si="2"/>
        <v>-59</v>
      </c>
      <c r="F33">
        <f t="shared" si="3"/>
        <v>-33</v>
      </c>
    </row>
    <row r="34" spans="1:6" ht="12.75">
      <c r="A34">
        <v>6.5</v>
      </c>
      <c r="B34">
        <v>127</v>
      </c>
      <c r="C34">
        <v>26</v>
      </c>
      <c r="E34">
        <f t="shared" si="2"/>
        <v>-57</v>
      </c>
      <c r="F34">
        <f t="shared" si="3"/>
        <v>-31</v>
      </c>
    </row>
    <row r="35" spans="1:6" ht="12.75">
      <c r="A35">
        <v>7.05</v>
      </c>
      <c r="B35">
        <v>124</v>
      </c>
      <c r="C35">
        <v>23</v>
      </c>
      <c r="E35">
        <f t="shared" si="2"/>
        <v>-54</v>
      </c>
      <c r="F35">
        <f t="shared" si="3"/>
        <v>-31</v>
      </c>
    </row>
    <row r="36" spans="1:6" ht="12.75">
      <c r="A36">
        <v>7.5</v>
      </c>
      <c r="B36">
        <v>121</v>
      </c>
      <c r="C36">
        <v>19</v>
      </c>
      <c r="E36">
        <f t="shared" si="2"/>
        <v>-51</v>
      </c>
      <c r="F36">
        <f t="shared" si="3"/>
        <v>-32</v>
      </c>
    </row>
    <row r="37" spans="1:6" ht="12.75">
      <c r="A37">
        <v>7.7</v>
      </c>
      <c r="B37">
        <v>111.5</v>
      </c>
      <c r="C37">
        <v>10</v>
      </c>
      <c r="D37" t="s">
        <v>79</v>
      </c>
      <c r="E37">
        <f t="shared" si="2"/>
        <v>-41.5</v>
      </c>
      <c r="F37">
        <f t="shared" si="3"/>
        <v>-31.5</v>
      </c>
    </row>
    <row r="38" spans="1:5" ht="12.75">
      <c r="A38">
        <v>8.8</v>
      </c>
      <c r="B38">
        <v>74</v>
      </c>
      <c r="D38" t="s">
        <v>80</v>
      </c>
      <c r="E38">
        <f t="shared" si="2"/>
        <v>-4</v>
      </c>
    </row>
  </sheetData>
  <mergeCells count="3">
    <mergeCell ref="A14:F14"/>
    <mergeCell ref="A1:F1"/>
    <mergeCell ref="A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A34" sqref="A34"/>
    </sheetView>
  </sheetViews>
  <sheetFormatPr defaultColWidth="9.140625" defaultRowHeight="12.75"/>
  <cols>
    <col min="1" max="1" width="23.8515625" style="55" bestFit="1" customWidth="1"/>
    <col min="2" max="2" width="20.7109375" style="55" customWidth="1"/>
    <col min="3" max="3" width="18.28125" style="55" customWidth="1"/>
    <col min="4" max="4" width="18.421875" style="55" customWidth="1"/>
    <col min="5" max="5" width="25.28125" style="55" customWidth="1"/>
    <col min="6" max="6" width="20.00390625" style="55" customWidth="1"/>
    <col min="7" max="7" width="22.00390625" style="55" customWidth="1"/>
    <col min="8" max="8" width="3.00390625" style="55" customWidth="1"/>
    <col min="9" max="9" width="11.00390625" style="55" customWidth="1"/>
    <col min="10" max="10" width="3.140625" style="55" customWidth="1"/>
    <col min="11" max="11" width="17.00390625" style="55" customWidth="1"/>
    <col min="12" max="12" width="22.7109375" style="55" customWidth="1"/>
    <col min="13" max="13" width="18.140625" style="55" customWidth="1"/>
    <col min="14" max="14" width="7.57421875" style="57" customWidth="1"/>
    <col min="15" max="15" width="8.57421875" style="58" customWidth="1"/>
    <col min="16" max="16384" width="8.00390625" style="55" customWidth="1"/>
  </cols>
  <sheetData>
    <row r="1" ht="20.25">
      <c r="B1" s="56" t="s">
        <v>42</v>
      </c>
    </row>
    <row r="3" ht="13.5" thickBot="1"/>
    <row r="4" spans="2:24" ht="12.75">
      <c r="B4" s="55" t="s">
        <v>1</v>
      </c>
      <c r="C4" s="59" t="s">
        <v>2</v>
      </c>
      <c r="F4" s="60" t="s">
        <v>3</v>
      </c>
      <c r="G4" s="61"/>
      <c r="W4" s="57"/>
      <c r="X4" s="58"/>
    </row>
    <row r="5" spans="2:30" ht="12.75">
      <c r="B5" s="55" t="s">
        <v>4</v>
      </c>
      <c r="C5" s="62">
        <v>38829</v>
      </c>
      <c r="F5" s="63" t="s">
        <v>5</v>
      </c>
      <c r="G5" s="64"/>
      <c r="I5" s="65">
        <f>SUM(M17:M35)</f>
        <v>0</v>
      </c>
      <c r="W5" s="57"/>
      <c r="X5" s="58"/>
      <c r="AD5" s="66"/>
    </row>
    <row r="6" spans="2:33" ht="12.75">
      <c r="B6" s="55" t="s">
        <v>6</v>
      </c>
      <c r="C6" s="67"/>
      <c r="F6" s="63" t="s">
        <v>7</v>
      </c>
      <c r="G6" s="64"/>
      <c r="I6" s="65">
        <f>SUM(K17:K35)</f>
        <v>-7.47825</v>
      </c>
      <c r="R6" s="57"/>
      <c r="S6" s="57"/>
      <c r="T6" s="57"/>
      <c r="U6" s="57"/>
      <c r="W6" s="57"/>
      <c r="X6" s="58"/>
      <c r="Y6" s="68"/>
      <c r="Z6" s="57"/>
      <c r="AA6" s="69"/>
      <c r="AB6" s="70"/>
      <c r="AC6" s="57"/>
      <c r="AD6" s="66"/>
      <c r="AE6" s="71"/>
      <c r="AG6" s="69"/>
    </row>
    <row r="7" spans="2:21" ht="13.5" thickBot="1">
      <c r="B7" s="55" t="s">
        <v>8</v>
      </c>
      <c r="C7" s="72">
        <v>4</v>
      </c>
      <c r="F7" s="63" t="s">
        <v>10</v>
      </c>
      <c r="G7" s="64"/>
      <c r="I7" s="65">
        <f>SUM(L17:L35)</f>
        <v>14.120768958596495</v>
      </c>
      <c r="M7" s="68"/>
      <c r="R7" s="70"/>
      <c r="S7" s="57"/>
      <c r="T7" s="66"/>
      <c r="U7" s="71"/>
    </row>
    <row r="8" spans="6:21" ht="13.5" thickBot="1">
      <c r="F8" s="63" t="s">
        <v>12</v>
      </c>
      <c r="G8" s="64"/>
      <c r="I8" s="65">
        <f>I6/I7</f>
        <v>-0.529592263843915</v>
      </c>
      <c r="M8" s="68"/>
      <c r="R8" s="70"/>
      <c r="S8" s="57"/>
      <c r="T8" s="66"/>
      <c r="U8" s="71"/>
    </row>
    <row r="9" spans="2:21" ht="12.75">
      <c r="B9" s="55" t="s">
        <v>13</v>
      </c>
      <c r="C9" s="73">
        <v>3</v>
      </c>
      <c r="F9" s="63" t="s">
        <v>15</v>
      </c>
      <c r="G9" s="64"/>
      <c r="I9" s="65">
        <f>I5/I6</f>
        <v>0</v>
      </c>
      <c r="M9" s="68"/>
      <c r="R9" s="70"/>
      <c r="S9" s="57"/>
      <c r="T9" s="66"/>
      <c r="U9" s="71"/>
    </row>
    <row r="10" spans="2:21" ht="12.75">
      <c r="B10" s="55" t="s">
        <v>16</v>
      </c>
      <c r="C10" s="74">
        <v>0.01</v>
      </c>
      <c r="F10" s="63" t="s">
        <v>18</v>
      </c>
      <c r="G10" s="64"/>
      <c r="I10" s="65" t="e">
        <f>I9/(I6/(C11)*9.81)^0.5</f>
        <v>#NUM!</v>
      </c>
      <c r="M10" s="68"/>
      <c r="R10" s="70"/>
      <c r="S10" s="57"/>
      <c r="T10" s="66"/>
      <c r="U10" s="71"/>
    </row>
    <row r="11" spans="2:21" ht="12.75">
      <c r="B11" s="55" t="s">
        <v>19</v>
      </c>
      <c r="C11" s="67">
        <v>12.8</v>
      </c>
      <c r="F11" s="63" t="s">
        <v>21</v>
      </c>
      <c r="G11" s="64"/>
      <c r="I11" s="65" t="e">
        <f>8*9.81*I8*C10/(I9^2)</f>
        <v>#DIV/0!</v>
      </c>
      <c r="M11" s="68"/>
      <c r="R11" s="70"/>
      <c r="S11" s="57"/>
      <c r="T11" s="66"/>
      <c r="U11" s="71"/>
    </row>
    <row r="12" spans="2:21" ht="13.5" thickBot="1">
      <c r="B12" s="55" t="s">
        <v>22</v>
      </c>
      <c r="C12" s="72">
        <v>15.7</v>
      </c>
      <c r="F12" s="63" t="s">
        <v>23</v>
      </c>
      <c r="G12" s="64"/>
      <c r="I12" s="65" t="e">
        <f>I8^(2/3)*C10^0.5/I9</f>
        <v>#NUM!</v>
      </c>
      <c r="M12" s="68"/>
      <c r="R12" s="70"/>
      <c r="S12" s="57"/>
      <c r="T12" s="66"/>
      <c r="U12" s="71"/>
    </row>
    <row r="13" spans="3:21" ht="12.75">
      <c r="C13" s="57"/>
      <c r="M13" s="68"/>
      <c r="R13" s="70"/>
      <c r="S13" s="57"/>
      <c r="T13" s="66"/>
      <c r="U13" s="71"/>
    </row>
    <row r="14" spans="3:21" ht="12.75">
      <c r="C14" s="57"/>
      <c r="M14" s="68"/>
      <c r="R14" s="70"/>
      <c r="S14" s="57"/>
      <c r="T14" s="66"/>
      <c r="U14" s="71"/>
    </row>
    <row r="15" spans="2:21" ht="51" customHeight="1" thickBot="1">
      <c r="B15" s="75" t="s">
        <v>24</v>
      </c>
      <c r="C15" s="75"/>
      <c r="D15" s="75"/>
      <c r="E15" s="76"/>
      <c r="F15" s="77" t="s">
        <v>25</v>
      </c>
      <c r="G15" s="77"/>
      <c r="I15" s="78" t="s">
        <v>26</v>
      </c>
      <c r="J15" s="78"/>
      <c r="K15" s="79" t="s">
        <v>27</v>
      </c>
      <c r="L15" s="80"/>
      <c r="M15" s="80"/>
      <c r="N15" s="81"/>
      <c r="R15" s="70"/>
      <c r="S15" s="57"/>
      <c r="T15" s="66"/>
      <c r="U15" s="71"/>
    </row>
    <row r="16" spans="1:23" ht="13.5" thickBot="1">
      <c r="A16" s="55" t="s">
        <v>43</v>
      </c>
      <c r="B16" s="82" t="s">
        <v>28</v>
      </c>
      <c r="C16" s="83" t="s">
        <v>29</v>
      </c>
      <c r="D16" s="84" t="s">
        <v>30</v>
      </c>
      <c r="E16" s="85" t="s">
        <v>44</v>
      </c>
      <c r="F16" s="86" t="s">
        <v>31</v>
      </c>
      <c r="G16" s="86" t="s">
        <v>32</v>
      </c>
      <c r="I16" s="57" t="s">
        <v>33</v>
      </c>
      <c r="K16" s="86" t="s">
        <v>34</v>
      </c>
      <c r="L16" s="86" t="s">
        <v>35</v>
      </c>
      <c r="M16" s="87" t="s">
        <v>36</v>
      </c>
      <c r="R16" s="70"/>
      <c r="S16" s="57"/>
      <c r="T16" s="66"/>
      <c r="U16" s="71"/>
      <c r="W16" s="69"/>
    </row>
    <row r="17" spans="1:23" ht="12.75">
      <c r="A17" s="88">
        <v>15.7</v>
      </c>
      <c r="B17" s="89">
        <f aca="true" t="shared" si="0" ref="B17:B33">15.7-A17</f>
        <v>0</v>
      </c>
      <c r="C17" s="55">
        <v>1.53</v>
      </c>
      <c r="D17" s="90"/>
      <c r="F17" s="65">
        <f aca="true" t="shared" si="1" ref="F17:F33">$C$9-C17</f>
        <v>1.47</v>
      </c>
      <c r="G17" s="86">
        <f aca="true" t="shared" si="2" ref="G17:G33">(F17+D17)</f>
        <v>1.47</v>
      </c>
      <c r="H17" s="55" t="s">
        <v>45</v>
      </c>
      <c r="I17" s="73"/>
      <c r="K17" s="65">
        <f aca="true" t="shared" si="3" ref="K17:K32">(($G17-$F17+$G18-$F18)/2)*($A18-$A17)</f>
        <v>0</v>
      </c>
      <c r="L17" s="65">
        <f aca="true" t="shared" si="4" ref="L17:L32">IF(D17+D18&gt;ABS(F17-F18),((A18-A17)^2+(F17-F18)^2)^0.5,MAX(D17,D18)/ABS(C18-C17)*((A18-A17)^2+(F17-F18)^2)^0.5)</f>
        <v>0</v>
      </c>
      <c r="M17" s="91">
        <f aca="true" t="shared" si="5" ref="M17:M33">K17*I17</f>
        <v>0</v>
      </c>
      <c r="R17" s="70"/>
      <c r="S17" s="57"/>
      <c r="T17" s="66"/>
      <c r="U17" s="71"/>
      <c r="W17" s="69"/>
    </row>
    <row r="18" spans="1:13" ht="12.75">
      <c r="A18" s="88">
        <v>14.7</v>
      </c>
      <c r="B18" s="89">
        <f t="shared" si="0"/>
        <v>1</v>
      </c>
      <c r="C18" s="55">
        <v>1.72</v>
      </c>
      <c r="D18" s="90"/>
      <c r="F18" s="86">
        <f t="shared" si="1"/>
        <v>1.28</v>
      </c>
      <c r="G18" s="86">
        <f t="shared" si="2"/>
        <v>1.28</v>
      </c>
      <c r="I18" s="74"/>
      <c r="K18" s="65">
        <f t="shared" si="3"/>
        <v>0</v>
      </c>
      <c r="L18" s="65">
        <f t="shared" si="4"/>
        <v>0</v>
      </c>
      <c r="M18" s="91">
        <f t="shared" si="5"/>
        <v>0</v>
      </c>
    </row>
    <row r="19" spans="1:13" ht="12.75">
      <c r="A19" s="88">
        <v>13.7</v>
      </c>
      <c r="B19" s="89">
        <f t="shared" si="0"/>
        <v>2</v>
      </c>
      <c r="C19" s="55">
        <v>2.02</v>
      </c>
      <c r="D19" s="90"/>
      <c r="F19" s="86">
        <f t="shared" si="1"/>
        <v>0.98</v>
      </c>
      <c r="G19" s="86">
        <f t="shared" si="2"/>
        <v>0.98</v>
      </c>
      <c r="I19" s="74"/>
      <c r="K19" s="65">
        <f t="shared" si="3"/>
        <v>0</v>
      </c>
      <c r="L19" s="65">
        <f t="shared" si="4"/>
        <v>0</v>
      </c>
      <c r="M19" s="91">
        <f t="shared" si="5"/>
        <v>0</v>
      </c>
    </row>
    <row r="20" spans="1:13" ht="12.75">
      <c r="A20" s="88">
        <v>13.6</v>
      </c>
      <c r="B20" s="89">
        <f t="shared" si="0"/>
        <v>2.0999999999999996</v>
      </c>
      <c r="C20" s="55">
        <v>2.2</v>
      </c>
      <c r="D20" s="90">
        <v>0</v>
      </c>
      <c r="F20" s="86">
        <f t="shared" si="1"/>
        <v>0.7999999999999998</v>
      </c>
      <c r="G20" s="86">
        <f t="shared" si="2"/>
        <v>0.7999999999999998</v>
      </c>
      <c r="I20" s="74"/>
      <c r="K20" s="65">
        <f t="shared" si="3"/>
        <v>-0.049500000000000016</v>
      </c>
      <c r="L20" s="65">
        <f t="shared" si="4"/>
        <v>0.9044888059008804</v>
      </c>
      <c r="M20" s="91">
        <f t="shared" si="5"/>
        <v>0</v>
      </c>
    </row>
    <row r="21" spans="1:13" ht="12.75">
      <c r="A21" s="92">
        <f>13-0.3</f>
        <v>12.7</v>
      </c>
      <c r="B21" s="89">
        <f t="shared" si="0"/>
        <v>3</v>
      </c>
      <c r="C21" s="55">
        <v>2.29</v>
      </c>
      <c r="D21" s="90">
        <v>0.11</v>
      </c>
      <c r="F21" s="86">
        <f t="shared" si="1"/>
        <v>0.71</v>
      </c>
      <c r="G21" s="86">
        <f t="shared" si="2"/>
        <v>0.82</v>
      </c>
      <c r="I21" s="74"/>
      <c r="K21" s="65">
        <f t="shared" si="3"/>
        <v>-0.14</v>
      </c>
      <c r="L21" s="65">
        <f t="shared" si="4"/>
        <v>1.0024470060806208</v>
      </c>
      <c r="M21" s="91">
        <f t="shared" si="5"/>
        <v>0</v>
      </c>
    </row>
    <row r="22" spans="1:13" ht="12.75">
      <c r="A22" s="92">
        <f>12-0.3</f>
        <v>11.7</v>
      </c>
      <c r="B22" s="89">
        <f t="shared" si="0"/>
        <v>4</v>
      </c>
      <c r="C22" s="55">
        <v>2.36</v>
      </c>
      <c r="D22" s="90">
        <v>0.17</v>
      </c>
      <c r="F22" s="86">
        <f t="shared" si="1"/>
        <v>0.6400000000000001</v>
      </c>
      <c r="G22" s="86">
        <f t="shared" si="2"/>
        <v>0.8100000000000002</v>
      </c>
      <c r="I22" s="74"/>
      <c r="K22" s="65">
        <f t="shared" si="3"/>
        <v>-0.16500000000000004</v>
      </c>
      <c r="L22" s="65">
        <f t="shared" si="4"/>
        <v>1.0024470060806208</v>
      </c>
      <c r="M22" s="91">
        <f t="shared" si="5"/>
        <v>0</v>
      </c>
    </row>
    <row r="23" spans="1:13" ht="12.75">
      <c r="A23" s="92">
        <f>11-0.3</f>
        <v>10.7</v>
      </c>
      <c r="B23" s="89">
        <f t="shared" si="0"/>
        <v>5</v>
      </c>
      <c r="C23" s="55">
        <v>2.29</v>
      </c>
      <c r="D23" s="90">
        <v>0.16</v>
      </c>
      <c r="F23" s="86">
        <f t="shared" si="1"/>
        <v>0.71</v>
      </c>
      <c r="G23" s="86">
        <f t="shared" si="2"/>
        <v>0.87</v>
      </c>
      <c r="I23" s="74"/>
      <c r="K23" s="65">
        <f t="shared" si="3"/>
        <v>-0.185</v>
      </c>
      <c r="L23" s="65">
        <f t="shared" si="4"/>
        <v>1.0060318086422517</v>
      </c>
      <c r="M23" s="91">
        <f t="shared" si="5"/>
        <v>0</v>
      </c>
    </row>
    <row r="24" spans="1:13" ht="12.75">
      <c r="A24" s="92">
        <f>10-0.3</f>
        <v>9.7</v>
      </c>
      <c r="B24" s="89">
        <f t="shared" si="0"/>
        <v>6</v>
      </c>
      <c r="C24" s="55">
        <v>2.4</v>
      </c>
      <c r="D24" s="90">
        <v>0.21</v>
      </c>
      <c r="F24" s="86">
        <f t="shared" si="1"/>
        <v>0.6000000000000001</v>
      </c>
      <c r="G24" s="86">
        <f t="shared" si="2"/>
        <v>0.81</v>
      </c>
      <c r="I24" s="74"/>
      <c r="K24" s="65">
        <f t="shared" si="3"/>
        <v>-0.25</v>
      </c>
      <c r="L24" s="65">
        <f t="shared" si="4"/>
        <v>1.0024470060806208</v>
      </c>
      <c r="M24" s="91">
        <f t="shared" si="5"/>
        <v>0</v>
      </c>
    </row>
    <row r="25" spans="1:47" ht="12.75">
      <c r="A25" s="92">
        <f>9-0.3</f>
        <v>8.7</v>
      </c>
      <c r="B25" s="89">
        <f t="shared" si="0"/>
        <v>7</v>
      </c>
      <c r="C25" s="55">
        <v>2.47</v>
      </c>
      <c r="D25" s="90">
        <v>0.29</v>
      </c>
      <c r="F25" s="86">
        <f t="shared" si="1"/>
        <v>0.5299999999999998</v>
      </c>
      <c r="G25" s="86">
        <f t="shared" si="2"/>
        <v>0.8199999999999998</v>
      </c>
      <c r="I25" s="74"/>
      <c r="K25" s="65">
        <f t="shared" si="3"/>
        <v>-0.3949999999999997</v>
      </c>
      <c r="L25" s="65">
        <f t="shared" si="4"/>
        <v>1.026109155986827</v>
      </c>
      <c r="M25" s="91">
        <f t="shared" si="5"/>
        <v>0</v>
      </c>
      <c r="AU25" s="93"/>
    </row>
    <row r="26" spans="1:47" ht="12.75">
      <c r="A26" s="92">
        <f>8-0.3</f>
        <v>7.7</v>
      </c>
      <c r="B26" s="89">
        <f t="shared" si="0"/>
        <v>7.999999999999999</v>
      </c>
      <c r="C26" s="55">
        <v>2.7</v>
      </c>
      <c r="D26" s="90">
        <v>0.5</v>
      </c>
      <c r="F26" s="86">
        <f t="shared" si="1"/>
        <v>0.2999999999999998</v>
      </c>
      <c r="G26" s="86">
        <f t="shared" si="2"/>
        <v>0.7999999999999998</v>
      </c>
      <c r="I26" s="74"/>
      <c r="K26" s="65">
        <f t="shared" si="3"/>
        <v>-0.61</v>
      </c>
      <c r="L26" s="65">
        <f t="shared" si="4"/>
        <v>1.0218121158021176</v>
      </c>
      <c r="M26" s="91">
        <f t="shared" si="5"/>
        <v>0</v>
      </c>
      <c r="AU26" s="93"/>
    </row>
    <row r="27" spans="1:47" ht="12.75">
      <c r="A27" s="92">
        <f>7-0.3</f>
        <v>6.7</v>
      </c>
      <c r="B27" s="89">
        <f t="shared" si="0"/>
        <v>9</v>
      </c>
      <c r="C27" s="55">
        <v>2.91</v>
      </c>
      <c r="D27" s="90">
        <v>0.72</v>
      </c>
      <c r="F27" s="86">
        <f t="shared" si="1"/>
        <v>0.08999999999999986</v>
      </c>
      <c r="G27" s="86">
        <f t="shared" si="2"/>
        <v>0.8099999999999998</v>
      </c>
      <c r="I27" s="74"/>
      <c r="K27" s="65">
        <f t="shared" si="3"/>
        <v>-0.78</v>
      </c>
      <c r="L27" s="65">
        <f t="shared" si="4"/>
        <v>1.0060318086422517</v>
      </c>
      <c r="M27" s="91">
        <f t="shared" si="5"/>
        <v>0</v>
      </c>
      <c r="AU27" s="93"/>
    </row>
    <row r="28" spans="1:47" ht="12.75">
      <c r="A28" s="92">
        <f>6-0.3</f>
        <v>5.7</v>
      </c>
      <c r="B28" s="89">
        <f t="shared" si="0"/>
        <v>10</v>
      </c>
      <c r="C28" s="55">
        <v>3.02</v>
      </c>
      <c r="D28" s="90">
        <v>0.84</v>
      </c>
      <c r="F28" s="86">
        <f t="shared" si="1"/>
        <v>-0.020000000000000018</v>
      </c>
      <c r="G28" s="86">
        <f t="shared" si="2"/>
        <v>0.82</v>
      </c>
      <c r="I28" s="74"/>
      <c r="K28" s="65">
        <f t="shared" si="3"/>
        <v>-0.915</v>
      </c>
      <c r="L28" s="65">
        <f t="shared" si="4"/>
        <v>1.0007996802557444</v>
      </c>
      <c r="M28" s="91">
        <f t="shared" si="5"/>
        <v>0</v>
      </c>
      <c r="AU28" s="93"/>
    </row>
    <row r="29" spans="1:47" ht="12.75">
      <c r="A29" s="92">
        <f>5-0.3</f>
        <v>4.7</v>
      </c>
      <c r="B29" s="89">
        <f t="shared" si="0"/>
        <v>11</v>
      </c>
      <c r="C29" s="55">
        <v>3.06</v>
      </c>
      <c r="D29" s="90">
        <v>0.99</v>
      </c>
      <c r="E29" s="55" t="s">
        <v>46</v>
      </c>
      <c r="F29" s="86">
        <f t="shared" si="1"/>
        <v>-0.06000000000000005</v>
      </c>
      <c r="G29" s="86">
        <f t="shared" si="2"/>
        <v>0.9299999999999999</v>
      </c>
      <c r="I29" s="74"/>
      <c r="K29" s="65">
        <f t="shared" si="3"/>
        <v>-0.85</v>
      </c>
      <c r="L29" s="65">
        <f t="shared" si="4"/>
        <v>1.012719112093773</v>
      </c>
      <c r="M29" s="91">
        <f t="shared" si="5"/>
        <v>0</v>
      </c>
      <c r="AU29" s="93"/>
    </row>
    <row r="30" spans="1:47" ht="12.75">
      <c r="A30" s="92">
        <f>4-0.3</f>
        <v>3.7</v>
      </c>
      <c r="B30" s="89">
        <f t="shared" si="0"/>
        <v>12</v>
      </c>
      <c r="C30" s="55">
        <v>2.9</v>
      </c>
      <c r="D30" s="90">
        <v>0.71</v>
      </c>
      <c r="F30" s="86">
        <f t="shared" si="1"/>
        <v>0.10000000000000009</v>
      </c>
      <c r="G30" s="86">
        <f t="shared" si="2"/>
        <v>0.81</v>
      </c>
      <c r="I30" s="74"/>
      <c r="K30" s="65">
        <f t="shared" si="3"/>
        <v>-0.9</v>
      </c>
      <c r="L30" s="65">
        <f t="shared" si="4"/>
        <v>1.0733592129385205</v>
      </c>
      <c r="M30" s="91">
        <f t="shared" si="5"/>
        <v>0</v>
      </c>
      <c r="AU30" s="93"/>
    </row>
    <row r="31" spans="1:47" ht="12.75">
      <c r="A31" s="92">
        <f>3-0.3</f>
        <v>2.7</v>
      </c>
      <c r="B31" s="89">
        <f t="shared" si="0"/>
        <v>13</v>
      </c>
      <c r="C31" s="55">
        <v>3.29</v>
      </c>
      <c r="D31" s="90">
        <v>1.09</v>
      </c>
      <c r="F31" s="86">
        <f t="shared" si="1"/>
        <v>-0.29000000000000004</v>
      </c>
      <c r="G31" s="86">
        <f t="shared" si="2"/>
        <v>0.8</v>
      </c>
      <c r="I31" s="74"/>
      <c r="K31" s="65">
        <f t="shared" si="3"/>
        <v>-2.0700000000000003</v>
      </c>
      <c r="L31" s="65">
        <f t="shared" si="4"/>
        <v>2.2786180022109894</v>
      </c>
      <c r="M31" s="91">
        <f t="shared" si="5"/>
        <v>0</v>
      </c>
      <c r="AU31" s="93"/>
    </row>
    <row r="32" spans="1:47" ht="12.75">
      <c r="A32" s="92">
        <f>0.75-0.3</f>
        <v>0.45</v>
      </c>
      <c r="B32" s="89">
        <f t="shared" si="0"/>
        <v>15.25</v>
      </c>
      <c r="C32" s="55">
        <v>2.93</v>
      </c>
      <c r="D32" s="90">
        <v>0.75</v>
      </c>
      <c r="F32" s="86">
        <f t="shared" si="1"/>
        <v>0.06999999999999984</v>
      </c>
      <c r="G32" s="86">
        <f t="shared" si="2"/>
        <v>0.8199999999999998</v>
      </c>
      <c r="I32" s="74"/>
      <c r="K32" s="65">
        <f t="shared" si="3"/>
        <v>-0.16875</v>
      </c>
      <c r="L32" s="65">
        <f t="shared" si="4"/>
        <v>0.7834582378812743</v>
      </c>
      <c r="M32" s="91">
        <f t="shared" si="5"/>
        <v>0</v>
      </c>
      <c r="AU32" s="93"/>
    </row>
    <row r="33" spans="1:47" ht="12.75">
      <c r="A33" s="92">
        <v>0</v>
      </c>
      <c r="B33" s="89">
        <f t="shared" si="0"/>
        <v>15.7</v>
      </c>
      <c r="C33" s="55">
        <v>1.44</v>
      </c>
      <c r="D33" s="90"/>
      <c r="F33" s="86">
        <f t="shared" si="1"/>
        <v>1.56</v>
      </c>
      <c r="G33" s="86">
        <f t="shared" si="2"/>
        <v>1.56</v>
      </c>
      <c r="H33" s="55" t="s">
        <v>47</v>
      </c>
      <c r="I33" s="74"/>
      <c r="K33" s="65">
        <f>(($G33-$F33+$G34-$F34)/2)*($B34-$A33)</f>
        <v>0</v>
      </c>
      <c r="L33" s="65">
        <f>IF(D33+D34&gt;ABS(F33-F34),((B34-A33)^2+(F33-F34)^2)^0.5,MAX(D33,D34)/ABS(C34-C33)*((B34-A33)^2+(F33-F34)^2)^0.5)</f>
        <v>0</v>
      </c>
      <c r="M33" s="91">
        <f t="shared" si="5"/>
        <v>0</v>
      </c>
      <c r="AU33" s="93"/>
    </row>
    <row r="34" spans="2:47" ht="13.5" thickBot="1">
      <c r="B34" s="94"/>
      <c r="C34" s="95"/>
      <c r="D34" s="96"/>
      <c r="F34" s="86"/>
      <c r="G34" s="86"/>
      <c r="I34" s="74"/>
      <c r="K34" s="65"/>
      <c r="L34" s="65"/>
      <c r="M34" s="91"/>
      <c r="AU34" s="93"/>
    </row>
    <row r="35" spans="2:47" ht="12.75">
      <c r="B35" s="97" t="s">
        <v>37</v>
      </c>
      <c r="C35" s="97"/>
      <c r="D35" s="97"/>
      <c r="E35" s="97"/>
      <c r="F35" s="97"/>
      <c r="G35" s="97"/>
      <c r="K35" s="98"/>
      <c r="L35" s="98"/>
      <c r="M35" s="99"/>
      <c r="AU35" s="93"/>
    </row>
    <row r="36" spans="1:47" ht="12.75">
      <c r="A36" s="55" t="s">
        <v>48</v>
      </c>
      <c r="AU36" s="93"/>
    </row>
    <row r="37" ht="12.75">
      <c r="AU37" s="93"/>
    </row>
    <row r="38" ht="12.75">
      <c r="AU38" s="93"/>
    </row>
    <row r="39" ht="12.75">
      <c r="AU39" s="93"/>
    </row>
    <row r="40" ht="12.75">
      <c r="AU40" s="93"/>
    </row>
    <row r="41" ht="12.75">
      <c r="AU41" s="93"/>
    </row>
    <row r="42" ht="12.75">
      <c r="AU42" s="93"/>
    </row>
    <row r="43" spans="2:47" ht="12.75">
      <c r="B43" s="100"/>
      <c r="D43" s="100"/>
      <c r="E43" s="100"/>
      <c r="AU43" s="93"/>
    </row>
    <row r="44" spans="3:47" ht="12.75">
      <c r="C44" s="100"/>
      <c r="AU44" s="93"/>
    </row>
    <row r="45" ht="12.75">
      <c r="AU45" s="93"/>
    </row>
    <row r="46" ht="12.75">
      <c r="AU46" s="93"/>
    </row>
    <row r="47" ht="12.75">
      <c r="AU47" s="93"/>
    </row>
    <row r="48" ht="12.75">
      <c r="AU48" s="93"/>
    </row>
    <row r="49" ht="12.75">
      <c r="AU49" s="93"/>
    </row>
    <row r="50" ht="12.75">
      <c r="AU50" s="93"/>
    </row>
    <row r="51" ht="12.75">
      <c r="AU51" s="93"/>
    </row>
    <row r="52" ht="12.75">
      <c r="AU52" s="93"/>
    </row>
    <row r="53" ht="12.75">
      <c r="AU53" s="93"/>
    </row>
    <row r="54" ht="12.75">
      <c r="AU54" s="93"/>
    </row>
    <row r="55" ht="12.75">
      <c r="AU55" s="93"/>
    </row>
    <row r="56" ht="12.75">
      <c r="AU56" s="93"/>
    </row>
    <row r="57" ht="12.75">
      <c r="AU57" s="93"/>
    </row>
    <row r="58" ht="12.75">
      <c r="AU58" s="93"/>
    </row>
    <row r="59" ht="12.75">
      <c r="AU59" s="93"/>
    </row>
    <row r="60" ht="12.75">
      <c r="AU60" s="93"/>
    </row>
    <row r="61" ht="12.75">
      <c r="AU61" s="93"/>
    </row>
    <row r="62" ht="12.75">
      <c r="AU62" s="93"/>
    </row>
    <row r="63" ht="12.75">
      <c r="AU63" s="93"/>
    </row>
    <row r="64" ht="12.75">
      <c r="AU64" s="93"/>
    </row>
    <row r="65" ht="12.75">
      <c r="AU65" s="93"/>
    </row>
    <row r="66" spans="27:37" ht="12.75">
      <c r="AA66" s="100"/>
      <c r="AK66" s="100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K15:M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T84"/>
  <sheetViews>
    <sheetView workbookViewId="0" topLeftCell="A1">
      <selection activeCell="N23" sqref="N23"/>
    </sheetView>
  </sheetViews>
  <sheetFormatPr defaultColWidth="9.140625" defaultRowHeight="12.75"/>
  <cols>
    <col min="1" max="1" width="16.57421875" style="101" customWidth="1"/>
    <col min="2" max="2" width="14.140625" style="101" customWidth="1"/>
    <col min="3" max="3" width="12.421875" style="101" customWidth="1"/>
    <col min="4" max="4" width="3.421875" style="101" customWidth="1"/>
    <col min="5" max="6" width="12.421875" style="101" customWidth="1"/>
    <col min="7" max="7" width="3.421875" style="101" customWidth="1"/>
    <col min="8" max="8" width="12.421875" style="101" customWidth="1"/>
    <col min="9" max="9" width="3.57421875" style="101" customWidth="1"/>
    <col min="10" max="12" width="12.421875" style="101" customWidth="1"/>
    <col min="13" max="13" width="8.57421875" style="102" customWidth="1"/>
    <col min="14" max="14" width="9.57421875" style="103" customWidth="1"/>
    <col min="15" max="16384" width="11.57421875" style="101" customWidth="1"/>
  </cols>
  <sheetData>
    <row r="1" ht="18" thickBot="1"/>
    <row r="2" spans="1:23" ht="17.25">
      <c r="A2" s="101" t="s">
        <v>1</v>
      </c>
      <c r="B2" s="104" t="s">
        <v>2</v>
      </c>
      <c r="E2" s="105" t="s">
        <v>3</v>
      </c>
      <c r="F2" s="106"/>
      <c r="V2" s="102"/>
      <c r="W2" s="103"/>
    </row>
    <row r="3" spans="1:29" ht="17.25">
      <c r="A3" s="101" t="s">
        <v>4</v>
      </c>
      <c r="B3" s="107">
        <v>38829</v>
      </c>
      <c r="E3" s="108" t="s">
        <v>5</v>
      </c>
      <c r="F3" s="109"/>
      <c r="H3" s="110">
        <f>SUM(L15:L75)</f>
        <v>1.2993499999999996</v>
      </c>
      <c r="V3" s="102"/>
      <c r="W3" s="103"/>
      <c r="AC3" s="111"/>
    </row>
    <row r="4" spans="1:32" ht="17.25">
      <c r="A4" s="101" t="s">
        <v>6</v>
      </c>
      <c r="B4" s="112"/>
      <c r="E4" s="108" t="s">
        <v>7</v>
      </c>
      <c r="F4" s="109"/>
      <c r="H4" s="110">
        <f>SUM(J15:J75)</f>
        <v>5.1857999999999995</v>
      </c>
      <c r="Q4" s="102"/>
      <c r="R4" s="102"/>
      <c r="S4" s="102"/>
      <c r="T4" s="102"/>
      <c r="V4" s="102"/>
      <c r="W4" s="103"/>
      <c r="X4" s="113"/>
      <c r="Y4" s="102"/>
      <c r="Z4" s="114"/>
      <c r="AA4" s="115"/>
      <c r="AB4" s="102"/>
      <c r="AC4" s="111"/>
      <c r="AD4" s="116"/>
      <c r="AF4" s="114"/>
    </row>
    <row r="5" spans="1:20" ht="18" thickBot="1">
      <c r="A5" s="101" t="s">
        <v>8</v>
      </c>
      <c r="B5" s="117" t="s">
        <v>49</v>
      </c>
      <c r="E5" s="108" t="s">
        <v>10</v>
      </c>
      <c r="F5" s="109"/>
      <c r="H5" s="110">
        <f>SUM(K15:K75)</f>
        <v>7.312148758041475</v>
      </c>
      <c r="L5" s="113"/>
      <c r="Q5" s="115"/>
      <c r="R5" s="102"/>
      <c r="S5" s="111"/>
      <c r="T5" s="116"/>
    </row>
    <row r="6" spans="5:20" ht="18" thickBot="1">
      <c r="E6" s="108" t="s">
        <v>12</v>
      </c>
      <c r="F6" s="109"/>
      <c r="H6" s="110">
        <f>H4/H5</f>
        <v>0.7092032959938019</v>
      </c>
      <c r="L6" s="113"/>
      <c r="Q6" s="115"/>
      <c r="R6" s="102"/>
      <c r="S6" s="111"/>
      <c r="T6" s="116"/>
    </row>
    <row r="7" spans="1:20" ht="17.25">
      <c r="A7" s="101" t="s">
        <v>13</v>
      </c>
      <c r="B7" s="118">
        <v>3.5</v>
      </c>
      <c r="E7" s="108" t="s">
        <v>15</v>
      </c>
      <c r="F7" s="109"/>
      <c r="H7" s="110">
        <f>H3/H4</f>
        <v>0.25055921940684167</v>
      </c>
      <c r="L7" s="113"/>
      <c r="Q7" s="115"/>
      <c r="R7" s="102"/>
      <c r="S7" s="111"/>
      <c r="T7" s="116"/>
    </row>
    <row r="8" spans="1:20" ht="17.25">
      <c r="A8" s="101" t="s">
        <v>16</v>
      </c>
      <c r="B8" s="119">
        <v>0.005</v>
      </c>
      <c r="E8" s="108" t="s">
        <v>18</v>
      </c>
      <c r="F8" s="109"/>
      <c r="H8" s="110">
        <f>H7/(H4/(B9)*9.81)^0.5</f>
        <v>0.09045337297686723</v>
      </c>
      <c r="L8" s="113"/>
      <c r="Q8" s="115"/>
      <c r="R8" s="102"/>
      <c r="S8" s="111"/>
      <c r="T8" s="116"/>
    </row>
    <row r="9" spans="1:20" ht="17.25">
      <c r="A9" s="101" t="s">
        <v>19</v>
      </c>
      <c r="B9" s="120">
        <v>6.63</v>
      </c>
      <c r="E9" s="108" t="s">
        <v>21</v>
      </c>
      <c r="F9" s="109"/>
      <c r="H9" s="110">
        <f>8*9.81*H6*B8/(H7^2)</f>
        <v>4.432808493181917</v>
      </c>
      <c r="L9" s="113"/>
      <c r="Q9" s="115"/>
      <c r="R9" s="102"/>
      <c r="S9" s="111"/>
      <c r="T9" s="116"/>
    </row>
    <row r="10" spans="1:20" ht="18" thickBot="1">
      <c r="A10" s="101" t="s">
        <v>22</v>
      </c>
      <c r="B10" s="121">
        <v>10.2</v>
      </c>
      <c r="E10" s="108" t="s">
        <v>23</v>
      </c>
      <c r="F10" s="109"/>
      <c r="H10" s="110">
        <f>H6^(2/3)*B8^0.5/H7</f>
        <v>0.22443389416211926</v>
      </c>
      <c r="L10" s="113"/>
      <c r="Q10" s="115"/>
      <c r="R10" s="102"/>
      <c r="S10" s="111"/>
      <c r="T10" s="116"/>
    </row>
    <row r="11" spans="2:20" ht="17.25">
      <c r="B11" s="102"/>
      <c r="L11" s="113"/>
      <c r="Q11" s="115"/>
      <c r="R11" s="102"/>
      <c r="S11" s="111"/>
      <c r="T11" s="116"/>
    </row>
    <row r="12" spans="2:20" ht="17.25">
      <c r="B12" s="102"/>
      <c r="L12" s="113"/>
      <c r="Q12" s="115"/>
      <c r="R12" s="102"/>
      <c r="S12" s="111"/>
      <c r="T12" s="116"/>
    </row>
    <row r="13" spans="1:20" ht="51" customHeight="1">
      <c r="A13" s="122" t="s">
        <v>24</v>
      </c>
      <c r="B13" s="122"/>
      <c r="C13" s="122"/>
      <c r="D13" s="123"/>
      <c r="E13" s="124" t="s">
        <v>25</v>
      </c>
      <c r="F13" s="124"/>
      <c r="H13" s="125" t="s">
        <v>26</v>
      </c>
      <c r="I13" s="125"/>
      <c r="J13" s="126" t="s">
        <v>27</v>
      </c>
      <c r="K13" s="127"/>
      <c r="L13" s="127"/>
      <c r="M13" s="128"/>
      <c r="Q13" s="115"/>
      <c r="R13" s="102"/>
      <c r="S13" s="111"/>
      <c r="T13" s="116"/>
    </row>
    <row r="14" spans="1:22" ht="18" thickBot="1">
      <c r="A14" s="101" t="s">
        <v>28</v>
      </c>
      <c r="B14" s="101" t="s">
        <v>29</v>
      </c>
      <c r="C14" s="101" t="s">
        <v>30</v>
      </c>
      <c r="E14" s="129" t="s">
        <v>31</v>
      </c>
      <c r="F14" s="129" t="s">
        <v>32</v>
      </c>
      <c r="H14" s="102" t="s">
        <v>33</v>
      </c>
      <c r="J14" s="129" t="s">
        <v>34</v>
      </c>
      <c r="K14" s="129" t="s">
        <v>35</v>
      </c>
      <c r="L14" s="130" t="s">
        <v>36</v>
      </c>
      <c r="Q14" s="115"/>
      <c r="R14" s="102"/>
      <c r="S14" s="111"/>
      <c r="T14" s="116"/>
      <c r="V14" s="114"/>
    </row>
    <row r="15" spans="1:22" ht="17.25">
      <c r="A15" s="131">
        <v>1</v>
      </c>
      <c r="B15" s="132">
        <v>0.65</v>
      </c>
      <c r="C15" s="133">
        <v>0</v>
      </c>
      <c r="E15" s="129">
        <f aca="true" t="shared" si="0" ref="E15:E31">$B$7-B15</f>
        <v>2.85</v>
      </c>
      <c r="F15" s="129">
        <f aca="true" t="shared" si="1" ref="F15:F31">(E15+C15)</f>
        <v>2.85</v>
      </c>
      <c r="H15" s="118">
        <v>0</v>
      </c>
      <c r="J15" s="110">
        <f aca="true" t="shared" si="2" ref="J15:J26">(($F15-$E15+$F16-$E16)/2)*($A16-$A15)</f>
        <v>0.033600000000000026</v>
      </c>
      <c r="K15" s="110">
        <f aca="true" t="shared" si="3" ref="K15:K31">IF(C15+C16&gt;ABS(E15-E16),((A16-A15)^2+(E15-E16)^2)^0.5,MAX(C15,C16)/ABS(B16-B15)*((A16-A15)^2+(E15-E16)^2)^0.5)</f>
        <v>0.19325569266424833</v>
      </c>
      <c r="L15" s="134">
        <f aca="true" t="shared" si="4" ref="L15:L31">J15*H15</f>
        <v>0</v>
      </c>
      <c r="Q15" s="115"/>
      <c r="R15" s="102"/>
      <c r="S15" s="111"/>
      <c r="T15" s="116"/>
      <c r="V15" s="114"/>
    </row>
    <row r="16" spans="1:12" ht="17.25">
      <c r="A16" s="135">
        <v>1.42</v>
      </c>
      <c r="B16" s="101">
        <v>1.27</v>
      </c>
      <c r="C16" s="136">
        <v>0.16</v>
      </c>
      <c r="E16" s="129">
        <f t="shared" si="0"/>
        <v>2.23</v>
      </c>
      <c r="F16" s="129">
        <f t="shared" si="1"/>
        <v>2.39</v>
      </c>
      <c r="H16" s="137">
        <v>0</v>
      </c>
      <c r="J16" s="110">
        <f t="shared" si="2"/>
        <v>0.12470000000000006</v>
      </c>
      <c r="K16" s="110">
        <f t="shared" si="3"/>
        <v>0.596657355607052</v>
      </c>
      <c r="L16" s="134">
        <f t="shared" si="4"/>
        <v>0</v>
      </c>
    </row>
    <row r="17" spans="1:12" ht="17.25">
      <c r="A17" s="135">
        <v>2</v>
      </c>
      <c r="B17" s="101">
        <v>1.41</v>
      </c>
      <c r="C17" s="136">
        <v>0.27</v>
      </c>
      <c r="E17" s="129">
        <f t="shared" si="0"/>
        <v>2.09</v>
      </c>
      <c r="F17" s="129">
        <f t="shared" si="1"/>
        <v>2.36</v>
      </c>
      <c r="H17" s="137">
        <v>0.06</v>
      </c>
      <c r="J17" s="110">
        <f t="shared" si="2"/>
        <v>0.20999999999999996</v>
      </c>
      <c r="K17" s="110">
        <f t="shared" si="3"/>
        <v>0.6046486583132389</v>
      </c>
      <c r="L17" s="134">
        <f t="shared" si="4"/>
        <v>0.012599999999999997</v>
      </c>
    </row>
    <row r="18" spans="1:12" ht="17.25">
      <c r="A18" s="135">
        <v>2.5</v>
      </c>
      <c r="B18" s="138">
        <v>1.75</v>
      </c>
      <c r="C18" s="136">
        <v>0.57</v>
      </c>
      <c r="D18" s="138"/>
      <c r="E18" s="129">
        <f t="shared" si="0"/>
        <v>1.75</v>
      </c>
      <c r="F18" s="129">
        <f t="shared" si="1"/>
        <v>2.32</v>
      </c>
      <c r="H18" s="137">
        <v>0.13</v>
      </c>
      <c r="J18" s="110">
        <f t="shared" si="2"/>
        <v>0.4075</v>
      </c>
      <c r="K18" s="110">
        <f t="shared" si="3"/>
        <v>0.7071067811865476</v>
      </c>
      <c r="L18" s="134">
        <f t="shared" si="4"/>
        <v>0.052975</v>
      </c>
    </row>
    <row r="19" spans="1:12" ht="17.25">
      <c r="A19" s="135">
        <v>3</v>
      </c>
      <c r="B19" s="138">
        <v>2.25</v>
      </c>
      <c r="C19" s="136">
        <v>1.06</v>
      </c>
      <c r="D19" s="138"/>
      <c r="E19" s="129">
        <f t="shared" si="0"/>
        <v>1.25</v>
      </c>
      <c r="F19" s="129">
        <f t="shared" si="1"/>
        <v>2.31</v>
      </c>
      <c r="H19" s="137">
        <v>0.29</v>
      </c>
      <c r="J19" s="110">
        <f t="shared" si="2"/>
        <v>0.525</v>
      </c>
      <c r="K19" s="110">
        <f t="shared" si="3"/>
        <v>0.5</v>
      </c>
      <c r="L19" s="134">
        <f t="shared" si="4"/>
        <v>0.15225</v>
      </c>
    </row>
    <row r="20" spans="1:12" ht="17.25">
      <c r="A20" s="135">
        <v>3.5</v>
      </c>
      <c r="B20" s="138">
        <v>2.25</v>
      </c>
      <c r="C20" s="136">
        <v>1.04</v>
      </c>
      <c r="E20" s="129">
        <f t="shared" si="0"/>
        <v>1.25</v>
      </c>
      <c r="F20" s="129">
        <f t="shared" si="1"/>
        <v>2.29</v>
      </c>
      <c r="H20" s="137">
        <v>0.3</v>
      </c>
      <c r="J20" s="110">
        <f t="shared" si="2"/>
        <v>0.52</v>
      </c>
      <c r="K20" s="110">
        <f t="shared" si="3"/>
        <v>0.5</v>
      </c>
      <c r="L20" s="134">
        <f t="shared" si="4"/>
        <v>0.156</v>
      </c>
    </row>
    <row r="21" spans="1:12" ht="17.25">
      <c r="A21" s="135">
        <v>4</v>
      </c>
      <c r="B21" s="138">
        <v>2.25</v>
      </c>
      <c r="C21" s="136">
        <v>1.04</v>
      </c>
      <c r="E21" s="129">
        <f t="shared" si="0"/>
        <v>1.25</v>
      </c>
      <c r="F21" s="129">
        <f t="shared" si="1"/>
        <v>2.29</v>
      </c>
      <c r="H21" s="137">
        <v>0.31</v>
      </c>
      <c r="J21" s="110">
        <f t="shared" si="2"/>
        <v>0.49</v>
      </c>
      <c r="K21" s="110">
        <f t="shared" si="3"/>
        <v>0.5314132102234569</v>
      </c>
      <c r="L21" s="134">
        <f t="shared" si="4"/>
        <v>0.1519</v>
      </c>
    </row>
    <row r="22" spans="1:46" ht="17.25">
      <c r="A22" s="135">
        <v>4.5</v>
      </c>
      <c r="B22" s="138">
        <v>2.07</v>
      </c>
      <c r="C22" s="136">
        <v>0.92</v>
      </c>
      <c r="E22" s="129">
        <f t="shared" si="0"/>
        <v>1.4300000000000002</v>
      </c>
      <c r="F22" s="129">
        <f t="shared" si="1"/>
        <v>2.35</v>
      </c>
      <c r="H22" s="137">
        <v>0.31</v>
      </c>
      <c r="J22" s="110">
        <f t="shared" si="2"/>
        <v>0.43249999999999994</v>
      </c>
      <c r="K22" s="110">
        <f t="shared" si="3"/>
        <v>0.5099019513592784</v>
      </c>
      <c r="L22" s="134">
        <f t="shared" si="4"/>
        <v>0.13407499999999997</v>
      </c>
      <c r="AT22" s="139"/>
    </row>
    <row r="23" spans="1:46" ht="17.25">
      <c r="A23" s="135">
        <v>5</v>
      </c>
      <c r="B23" s="138">
        <v>1.97</v>
      </c>
      <c r="C23" s="136">
        <v>0.81</v>
      </c>
      <c r="E23" s="129">
        <f t="shared" si="0"/>
        <v>1.53</v>
      </c>
      <c r="F23" s="129">
        <f t="shared" si="1"/>
        <v>2.34</v>
      </c>
      <c r="H23" s="137">
        <v>0.3</v>
      </c>
      <c r="J23" s="110">
        <f t="shared" si="2"/>
        <v>0.38249999999999984</v>
      </c>
      <c r="K23" s="110">
        <f t="shared" si="3"/>
        <v>0.5024937810560445</v>
      </c>
      <c r="L23" s="134">
        <f t="shared" si="4"/>
        <v>0.11474999999999995</v>
      </c>
      <c r="AT23" s="139"/>
    </row>
    <row r="24" spans="1:46" ht="17.25">
      <c r="A24" s="135">
        <v>5.5</v>
      </c>
      <c r="B24" s="138">
        <v>1.92</v>
      </c>
      <c r="C24" s="136">
        <v>0.72</v>
      </c>
      <c r="E24" s="129">
        <f t="shared" si="0"/>
        <v>1.58</v>
      </c>
      <c r="F24" s="129">
        <f t="shared" si="1"/>
        <v>2.3</v>
      </c>
      <c r="H24" s="137">
        <v>0.3</v>
      </c>
      <c r="J24" s="110">
        <f t="shared" si="2"/>
        <v>0.3549999999999999</v>
      </c>
      <c r="K24" s="110">
        <f t="shared" si="3"/>
        <v>0.5035871324805669</v>
      </c>
      <c r="L24" s="134">
        <f t="shared" si="4"/>
        <v>0.10649999999999997</v>
      </c>
      <c r="AT24" s="139"/>
    </row>
    <row r="25" spans="1:46" ht="17.25">
      <c r="A25" s="135">
        <v>6</v>
      </c>
      <c r="B25" s="138">
        <v>1.86</v>
      </c>
      <c r="C25" s="136">
        <v>0.7</v>
      </c>
      <c r="E25" s="129">
        <f t="shared" si="0"/>
        <v>1.64</v>
      </c>
      <c r="F25" s="129">
        <f t="shared" si="1"/>
        <v>2.34</v>
      </c>
      <c r="H25" s="137">
        <v>0.58</v>
      </c>
      <c r="J25" s="110">
        <f t="shared" si="2"/>
        <v>0.30500000000000005</v>
      </c>
      <c r="K25" s="110">
        <f t="shared" si="3"/>
        <v>0.5281098370604358</v>
      </c>
      <c r="L25" s="134">
        <f t="shared" si="4"/>
        <v>0.17690000000000003</v>
      </c>
      <c r="AT25" s="139"/>
    </row>
    <row r="26" spans="1:46" ht="17.25">
      <c r="A26" s="135">
        <v>6.5</v>
      </c>
      <c r="B26" s="138">
        <v>1.69</v>
      </c>
      <c r="C26" s="136">
        <v>0.52</v>
      </c>
      <c r="E26" s="129">
        <f t="shared" si="0"/>
        <v>1.81</v>
      </c>
      <c r="F26" s="129">
        <f t="shared" si="1"/>
        <v>2.33</v>
      </c>
      <c r="H26" s="137">
        <v>0.22</v>
      </c>
      <c r="J26" s="110">
        <f t="shared" si="2"/>
        <v>0.23000000000000004</v>
      </c>
      <c r="K26" s="110">
        <f t="shared" si="3"/>
        <v>0.5141984052872977</v>
      </c>
      <c r="L26" s="134">
        <f t="shared" si="4"/>
        <v>0.050600000000000006</v>
      </c>
      <c r="AT26" s="139"/>
    </row>
    <row r="27" spans="1:46" ht="17.25">
      <c r="A27" s="135">
        <v>7</v>
      </c>
      <c r="B27" s="138">
        <v>1.57</v>
      </c>
      <c r="C27" s="136">
        <v>0.4</v>
      </c>
      <c r="E27" s="129">
        <f t="shared" si="0"/>
        <v>1.93</v>
      </c>
      <c r="F27" s="129">
        <f t="shared" si="1"/>
        <v>2.33</v>
      </c>
      <c r="H27" s="137">
        <v>0.19</v>
      </c>
      <c r="J27" s="110">
        <f>(($F27-$E27+$F28-$E28)/2)*($A30-$A27)</f>
        <v>0.9449999999999994</v>
      </c>
      <c r="K27" s="110">
        <f t="shared" si="3"/>
        <v>0.5166236541235796</v>
      </c>
      <c r="L27" s="134">
        <f t="shared" si="4"/>
        <v>0.17954999999999988</v>
      </c>
      <c r="AT27" s="139"/>
    </row>
    <row r="28" spans="1:46" ht="17.25">
      <c r="A28" s="135">
        <v>7.5</v>
      </c>
      <c r="B28" s="138">
        <v>1.44</v>
      </c>
      <c r="C28" s="136">
        <v>0.3</v>
      </c>
      <c r="E28" s="129">
        <f t="shared" si="0"/>
        <v>2.06</v>
      </c>
      <c r="F28" s="129">
        <f t="shared" si="1"/>
        <v>2.36</v>
      </c>
      <c r="H28" s="137">
        <v>0.05</v>
      </c>
      <c r="J28" s="110">
        <f>(($F28-$E28+$F29-$E29)/2)*($A31-$A30)</f>
        <v>0.22499999999999987</v>
      </c>
      <c r="K28" s="110">
        <f t="shared" si="3"/>
        <v>0.6041522986797292</v>
      </c>
      <c r="L28" s="134">
        <f t="shared" si="4"/>
        <v>0.011249999999999994</v>
      </c>
      <c r="AT28" s="139"/>
    </row>
    <row r="29" spans="1:46" ht="17.25">
      <c r="A29" s="135">
        <v>8.05</v>
      </c>
      <c r="B29" s="138">
        <v>1.19</v>
      </c>
      <c r="C29" s="136">
        <v>0</v>
      </c>
      <c r="E29" s="129">
        <f t="shared" si="0"/>
        <v>2.31</v>
      </c>
      <c r="F29" s="129">
        <f t="shared" si="1"/>
        <v>2.31</v>
      </c>
      <c r="H29" s="137">
        <v>0</v>
      </c>
      <c r="J29" s="110">
        <f>(($F29-$E29+$F30-$E30)/2)*($A32-$A31)</f>
        <v>0</v>
      </c>
      <c r="K29" s="110">
        <f t="shared" si="3"/>
        <v>0</v>
      </c>
      <c r="L29" s="134">
        <f t="shared" si="4"/>
        <v>0</v>
      </c>
      <c r="AT29" s="139"/>
    </row>
    <row r="30" spans="1:46" ht="17.25">
      <c r="A30" s="135">
        <v>9.7</v>
      </c>
      <c r="B30" s="138">
        <v>0.82</v>
      </c>
      <c r="C30" s="136">
        <v>0</v>
      </c>
      <c r="E30" s="129">
        <f t="shared" si="0"/>
        <v>2.68</v>
      </c>
      <c r="F30" s="129">
        <f t="shared" si="1"/>
        <v>2.68</v>
      </c>
      <c r="H30" s="137">
        <v>0</v>
      </c>
      <c r="J30" s="110">
        <f>(($F30-$E30+$F31-$E31)/2)*($A33-$A32)</f>
        <v>0</v>
      </c>
      <c r="K30" s="110">
        <f t="shared" si="3"/>
        <v>0</v>
      </c>
      <c r="L30" s="134">
        <f t="shared" si="4"/>
        <v>0</v>
      </c>
      <c r="AT30" s="139"/>
    </row>
    <row r="31" spans="1:46" ht="17.25">
      <c r="A31" s="135">
        <v>11.2</v>
      </c>
      <c r="B31" s="138">
        <v>0.84</v>
      </c>
      <c r="C31" s="136">
        <v>0</v>
      </c>
      <c r="E31" s="129">
        <f t="shared" si="0"/>
        <v>2.66</v>
      </c>
      <c r="F31" s="129">
        <f t="shared" si="1"/>
        <v>2.66</v>
      </c>
      <c r="H31" s="137">
        <v>0</v>
      </c>
      <c r="J31" s="110">
        <f>(($F31-$E31+$F32-$E32)/2)*($A34-$A33)</f>
        <v>0</v>
      </c>
      <c r="K31" s="110">
        <f t="shared" si="3"/>
        <v>0</v>
      </c>
      <c r="L31" s="134">
        <f t="shared" si="4"/>
        <v>0</v>
      </c>
      <c r="AT31" s="139"/>
    </row>
    <row r="32" spans="1:46" ht="17.25">
      <c r="A32" s="135"/>
      <c r="B32" s="138"/>
      <c r="C32" s="136"/>
      <c r="E32" s="129"/>
      <c r="F32" s="129"/>
      <c r="H32" s="137"/>
      <c r="J32" s="110"/>
      <c r="K32" s="110"/>
      <c r="L32" s="134"/>
      <c r="AT32" s="139"/>
    </row>
    <row r="33" spans="1:46" ht="17.25">
      <c r="A33" s="135"/>
      <c r="B33" s="138"/>
      <c r="C33" s="136"/>
      <c r="E33" s="129"/>
      <c r="F33" s="129"/>
      <c r="H33" s="140"/>
      <c r="J33" s="110"/>
      <c r="K33" s="110"/>
      <c r="L33" s="134"/>
      <c r="AT33" s="139"/>
    </row>
    <row r="34" spans="1:46" ht="17.25">
      <c r="A34" s="135"/>
      <c r="B34" s="138"/>
      <c r="C34" s="136"/>
      <c r="E34" s="129"/>
      <c r="F34" s="129"/>
      <c r="H34" s="140"/>
      <c r="J34" s="110"/>
      <c r="K34" s="110"/>
      <c r="L34" s="134"/>
      <c r="AT34" s="139"/>
    </row>
    <row r="35" spans="1:46" ht="17.25">
      <c r="A35" s="135"/>
      <c r="B35" s="138"/>
      <c r="C35" s="136"/>
      <c r="E35" s="129"/>
      <c r="F35" s="129"/>
      <c r="H35" s="137"/>
      <c r="J35" s="110"/>
      <c r="K35" s="110"/>
      <c r="L35" s="134"/>
      <c r="AT35" s="139"/>
    </row>
    <row r="36" spans="1:46" ht="17.25">
      <c r="A36" s="135"/>
      <c r="B36" s="138"/>
      <c r="C36" s="136"/>
      <c r="E36" s="129"/>
      <c r="F36" s="129"/>
      <c r="H36" s="137"/>
      <c r="J36" s="110"/>
      <c r="K36" s="110"/>
      <c r="L36" s="134"/>
      <c r="AT36" s="139"/>
    </row>
    <row r="37" spans="1:46" ht="17.25">
      <c r="A37" s="135"/>
      <c r="B37" s="138"/>
      <c r="C37" s="136"/>
      <c r="E37" s="129"/>
      <c r="F37" s="129"/>
      <c r="H37" s="140"/>
      <c r="J37" s="110"/>
      <c r="K37" s="110"/>
      <c r="L37" s="134"/>
      <c r="AT37" s="139"/>
    </row>
    <row r="38" spans="1:46" ht="17.25">
      <c r="A38" s="135"/>
      <c r="B38" s="138"/>
      <c r="C38" s="136"/>
      <c r="E38" s="129"/>
      <c r="F38" s="129"/>
      <c r="H38" s="140"/>
      <c r="J38" s="110"/>
      <c r="K38" s="110"/>
      <c r="L38" s="134"/>
      <c r="AT38" s="139"/>
    </row>
    <row r="39" spans="1:46" ht="17.25">
      <c r="A39" s="135"/>
      <c r="B39" s="138"/>
      <c r="C39" s="136"/>
      <c r="E39" s="129"/>
      <c r="F39" s="129"/>
      <c r="H39" s="137"/>
      <c r="J39" s="110"/>
      <c r="K39" s="110"/>
      <c r="L39" s="134"/>
      <c r="AT39" s="139"/>
    </row>
    <row r="40" spans="1:46" ht="17.25">
      <c r="A40" s="135"/>
      <c r="B40" s="138"/>
      <c r="C40" s="136"/>
      <c r="E40" s="129"/>
      <c r="F40" s="129"/>
      <c r="H40" s="140"/>
      <c r="J40" s="110"/>
      <c r="K40" s="110"/>
      <c r="L40" s="134"/>
      <c r="AT40" s="139"/>
    </row>
    <row r="41" spans="1:46" ht="17.25">
      <c r="A41" s="135"/>
      <c r="B41" s="138"/>
      <c r="C41" s="136"/>
      <c r="E41" s="129"/>
      <c r="F41" s="129"/>
      <c r="H41" s="140"/>
      <c r="J41" s="110"/>
      <c r="K41" s="110"/>
      <c r="L41" s="134"/>
      <c r="AT41" s="139"/>
    </row>
    <row r="42" spans="1:46" ht="17.25">
      <c r="A42" s="135"/>
      <c r="B42" s="138"/>
      <c r="C42" s="136"/>
      <c r="E42" s="129"/>
      <c r="F42" s="129"/>
      <c r="H42" s="140"/>
      <c r="J42" s="110"/>
      <c r="K42" s="110"/>
      <c r="L42" s="134"/>
      <c r="AT42" s="139"/>
    </row>
    <row r="43" spans="1:46" ht="17.25">
      <c r="A43" s="135"/>
      <c r="B43" s="138"/>
      <c r="C43" s="136"/>
      <c r="E43" s="129"/>
      <c r="F43" s="129"/>
      <c r="H43" s="140"/>
      <c r="J43" s="110"/>
      <c r="K43" s="110"/>
      <c r="L43" s="134"/>
      <c r="AT43" s="139"/>
    </row>
    <row r="44" spans="1:46" ht="17.25">
      <c r="A44" s="135"/>
      <c r="B44" s="138"/>
      <c r="C44" s="136"/>
      <c r="E44" s="129"/>
      <c r="F44" s="129"/>
      <c r="H44" s="140"/>
      <c r="J44" s="110"/>
      <c r="K44" s="110"/>
      <c r="L44" s="134"/>
      <c r="AT44" s="139"/>
    </row>
    <row r="45" spans="1:46" ht="17.25">
      <c r="A45" s="135"/>
      <c r="B45" s="138"/>
      <c r="C45" s="136"/>
      <c r="E45" s="129"/>
      <c r="F45" s="129"/>
      <c r="H45" s="137"/>
      <c r="J45" s="110"/>
      <c r="K45" s="110"/>
      <c r="L45" s="134"/>
      <c r="AT45" s="139"/>
    </row>
    <row r="46" spans="1:46" ht="17.25">
      <c r="A46" s="135"/>
      <c r="B46" s="138"/>
      <c r="C46" s="136"/>
      <c r="E46" s="129"/>
      <c r="F46" s="129"/>
      <c r="H46" s="137"/>
      <c r="J46" s="110"/>
      <c r="K46" s="110"/>
      <c r="L46" s="134"/>
      <c r="AT46" s="139"/>
    </row>
    <row r="47" spans="1:46" ht="17.25">
      <c r="A47" s="135"/>
      <c r="B47" s="138"/>
      <c r="C47" s="136"/>
      <c r="E47" s="129"/>
      <c r="F47" s="129"/>
      <c r="H47" s="137"/>
      <c r="J47" s="110"/>
      <c r="K47" s="110"/>
      <c r="L47" s="134"/>
      <c r="AT47" s="139"/>
    </row>
    <row r="48" spans="1:46" ht="17.25">
      <c r="A48" s="135"/>
      <c r="B48" s="138"/>
      <c r="C48" s="136"/>
      <c r="E48" s="129"/>
      <c r="F48" s="129"/>
      <c r="H48" s="137"/>
      <c r="J48" s="110"/>
      <c r="K48" s="110"/>
      <c r="L48" s="134"/>
      <c r="AT48" s="139"/>
    </row>
    <row r="49" spans="1:46" ht="17.25">
      <c r="A49" s="135"/>
      <c r="B49" s="138"/>
      <c r="C49" s="136"/>
      <c r="E49" s="129"/>
      <c r="F49" s="129"/>
      <c r="H49" s="137"/>
      <c r="J49" s="110"/>
      <c r="K49" s="110"/>
      <c r="L49" s="134"/>
      <c r="AT49" s="139"/>
    </row>
    <row r="50" spans="1:46" ht="17.25">
      <c r="A50" s="135"/>
      <c r="B50" s="138"/>
      <c r="C50" s="136"/>
      <c r="E50" s="129"/>
      <c r="F50" s="129"/>
      <c r="H50" s="137"/>
      <c r="J50" s="110"/>
      <c r="K50" s="110"/>
      <c r="L50" s="134"/>
      <c r="AT50" s="139"/>
    </row>
    <row r="51" spans="1:46" ht="17.25">
      <c r="A51" s="135"/>
      <c r="B51" s="138"/>
      <c r="C51" s="136"/>
      <c r="E51" s="129"/>
      <c r="F51" s="129"/>
      <c r="H51" s="137"/>
      <c r="J51" s="110"/>
      <c r="K51" s="110"/>
      <c r="L51" s="134"/>
      <c r="AT51" s="139"/>
    </row>
    <row r="52" spans="1:46" ht="17.25">
      <c r="A52" s="135"/>
      <c r="B52" s="138"/>
      <c r="C52" s="136"/>
      <c r="E52" s="129"/>
      <c r="F52" s="129"/>
      <c r="H52" s="137"/>
      <c r="J52" s="110"/>
      <c r="K52" s="110"/>
      <c r="L52" s="134"/>
      <c r="AT52" s="139"/>
    </row>
    <row r="53" spans="1:46" ht="17.25">
      <c r="A53" s="135"/>
      <c r="B53" s="138"/>
      <c r="C53" s="136"/>
      <c r="E53" s="129"/>
      <c r="F53" s="129"/>
      <c r="H53" s="137"/>
      <c r="J53" s="110"/>
      <c r="K53" s="110"/>
      <c r="L53" s="134"/>
      <c r="AT53" s="139"/>
    </row>
    <row r="54" spans="1:46" ht="17.25">
      <c r="A54" s="141"/>
      <c r="C54" s="136"/>
      <c r="E54" s="129"/>
      <c r="F54" s="129"/>
      <c r="H54" s="137"/>
      <c r="J54" s="110"/>
      <c r="K54" s="110"/>
      <c r="L54" s="134"/>
      <c r="AT54" s="139"/>
    </row>
    <row r="55" spans="1:46" ht="17.25">
      <c r="A55" s="141"/>
      <c r="C55" s="136"/>
      <c r="E55" s="129"/>
      <c r="F55" s="129"/>
      <c r="H55" s="137"/>
      <c r="J55" s="110"/>
      <c r="K55" s="110"/>
      <c r="L55" s="134"/>
      <c r="AT55" s="139"/>
    </row>
    <row r="56" spans="1:46" ht="17.25">
      <c r="A56" s="141"/>
      <c r="C56" s="136"/>
      <c r="E56" s="129"/>
      <c r="F56" s="129"/>
      <c r="H56" s="137"/>
      <c r="J56" s="110"/>
      <c r="K56" s="110"/>
      <c r="L56" s="134"/>
      <c r="AT56" s="139"/>
    </row>
    <row r="57" spans="1:46" ht="17.25">
      <c r="A57" s="141"/>
      <c r="C57" s="136"/>
      <c r="E57" s="129"/>
      <c r="F57" s="129"/>
      <c r="H57" s="137"/>
      <c r="J57" s="110"/>
      <c r="K57" s="110"/>
      <c r="L57" s="134"/>
      <c r="AT57" s="139"/>
    </row>
    <row r="58" spans="1:46" ht="17.25">
      <c r="A58" s="141"/>
      <c r="C58" s="136"/>
      <c r="E58" s="129"/>
      <c r="F58" s="129"/>
      <c r="H58" s="137"/>
      <c r="J58" s="110"/>
      <c r="K58" s="110"/>
      <c r="L58" s="134"/>
      <c r="AT58" s="139"/>
    </row>
    <row r="59" spans="1:46" ht="17.25">
      <c r="A59" s="141"/>
      <c r="C59" s="136"/>
      <c r="E59" s="129"/>
      <c r="F59" s="129"/>
      <c r="H59" s="137"/>
      <c r="J59" s="110"/>
      <c r="K59" s="110"/>
      <c r="L59" s="134"/>
      <c r="AT59" s="139"/>
    </row>
    <row r="60" spans="1:46" ht="17.25">
      <c r="A60" s="141"/>
      <c r="C60" s="136"/>
      <c r="E60" s="129"/>
      <c r="F60" s="129"/>
      <c r="H60" s="137"/>
      <c r="J60" s="110"/>
      <c r="K60" s="110"/>
      <c r="L60" s="134"/>
      <c r="AT60" s="139"/>
    </row>
    <row r="61" spans="1:46" ht="17.25">
      <c r="A61" s="141"/>
      <c r="C61" s="136"/>
      <c r="E61" s="129"/>
      <c r="F61" s="129"/>
      <c r="H61" s="112"/>
      <c r="J61" s="110"/>
      <c r="K61" s="110"/>
      <c r="L61" s="134"/>
      <c r="AT61" s="139"/>
    </row>
    <row r="62" spans="1:46" ht="17.25">
      <c r="A62" s="141"/>
      <c r="C62" s="136"/>
      <c r="E62" s="129"/>
      <c r="F62" s="129"/>
      <c r="H62" s="112"/>
      <c r="J62" s="110"/>
      <c r="K62" s="110"/>
      <c r="L62" s="134"/>
      <c r="AT62" s="139"/>
    </row>
    <row r="63" spans="1:46" ht="17.25">
      <c r="A63" s="141"/>
      <c r="C63" s="142"/>
      <c r="E63" s="129"/>
      <c r="F63" s="129"/>
      <c r="H63" s="112"/>
      <c r="J63" s="110"/>
      <c r="K63" s="110"/>
      <c r="L63" s="134"/>
      <c r="AT63" s="139"/>
    </row>
    <row r="64" spans="1:36" ht="17.25">
      <c r="A64" s="141"/>
      <c r="C64" s="142"/>
      <c r="E64" s="129"/>
      <c r="F64" s="129"/>
      <c r="H64" s="112"/>
      <c r="J64" s="110"/>
      <c r="K64" s="110"/>
      <c r="L64" s="134"/>
      <c r="Z64" s="143"/>
      <c r="AJ64" s="143"/>
    </row>
    <row r="65" spans="1:12" ht="17.25">
      <c r="A65" s="141"/>
      <c r="C65" s="142"/>
      <c r="E65" s="129"/>
      <c r="F65" s="129"/>
      <c r="H65" s="112"/>
      <c r="J65" s="110"/>
      <c r="K65" s="110"/>
      <c r="L65" s="134"/>
    </row>
    <row r="66" spans="1:12" ht="17.25">
      <c r="A66" s="141"/>
      <c r="C66" s="142"/>
      <c r="E66" s="129"/>
      <c r="F66" s="129"/>
      <c r="H66" s="112"/>
      <c r="J66" s="110"/>
      <c r="K66" s="110"/>
      <c r="L66" s="134"/>
    </row>
    <row r="67" spans="1:12" ht="17.25">
      <c r="A67" s="141"/>
      <c r="C67" s="142"/>
      <c r="E67" s="129"/>
      <c r="F67" s="129"/>
      <c r="H67" s="112"/>
      <c r="J67" s="110"/>
      <c r="K67" s="110"/>
      <c r="L67" s="134"/>
    </row>
    <row r="68" spans="1:12" ht="17.25">
      <c r="A68" s="141"/>
      <c r="C68" s="142"/>
      <c r="E68" s="129"/>
      <c r="F68" s="129"/>
      <c r="H68" s="112"/>
      <c r="J68" s="110"/>
      <c r="K68" s="110"/>
      <c r="L68" s="134"/>
    </row>
    <row r="69" spans="1:12" ht="17.25">
      <c r="A69" s="141"/>
      <c r="C69" s="142"/>
      <c r="E69" s="129"/>
      <c r="F69" s="129"/>
      <c r="H69" s="112"/>
      <c r="J69" s="110"/>
      <c r="K69" s="110"/>
      <c r="L69" s="134"/>
    </row>
    <row r="70" spans="1:12" ht="17.25">
      <c r="A70" s="141"/>
      <c r="C70" s="142"/>
      <c r="E70" s="129"/>
      <c r="F70" s="129"/>
      <c r="H70" s="112"/>
      <c r="J70" s="110"/>
      <c r="K70" s="110"/>
      <c r="L70" s="134"/>
    </row>
    <row r="71" spans="1:12" ht="17.25">
      <c r="A71" s="141"/>
      <c r="C71" s="142"/>
      <c r="E71" s="129"/>
      <c r="F71" s="129"/>
      <c r="H71" s="112"/>
      <c r="J71" s="110"/>
      <c r="K71" s="110"/>
      <c r="L71" s="134"/>
    </row>
    <row r="72" spans="1:12" ht="17.25">
      <c r="A72" s="141"/>
      <c r="C72" s="142"/>
      <c r="E72" s="129"/>
      <c r="F72" s="129"/>
      <c r="H72" s="112"/>
      <c r="J72" s="110"/>
      <c r="K72" s="110"/>
      <c r="L72" s="134"/>
    </row>
    <row r="73" spans="1:12" ht="17.25">
      <c r="A73" s="141"/>
      <c r="C73" s="142"/>
      <c r="E73" s="129"/>
      <c r="F73" s="129"/>
      <c r="H73" s="112"/>
      <c r="J73" s="110"/>
      <c r="K73" s="110"/>
      <c r="L73" s="134"/>
    </row>
    <row r="74" spans="1:12" ht="18" thickBot="1">
      <c r="A74" s="141"/>
      <c r="C74" s="144"/>
      <c r="E74" s="129"/>
      <c r="F74" s="129"/>
      <c r="H74" s="117"/>
      <c r="J74" s="110"/>
      <c r="K74" s="110"/>
      <c r="L74" s="134"/>
    </row>
    <row r="75" spans="1:12" ht="17.25">
      <c r="A75" s="145" t="s">
        <v>37</v>
      </c>
      <c r="B75" s="145"/>
      <c r="C75" s="145"/>
      <c r="D75" s="145"/>
      <c r="E75" s="145"/>
      <c r="F75" s="145"/>
      <c r="J75" s="146"/>
      <c r="K75" s="146"/>
      <c r="L75" s="147"/>
    </row>
    <row r="83" spans="1:4" ht="17.25">
      <c r="A83" s="143"/>
      <c r="C83" s="143"/>
      <c r="D83" s="143"/>
    </row>
    <row r="84" ht="17.25">
      <c r="B84" s="143"/>
    </row>
  </sheetData>
  <mergeCells count="12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A13:C13"/>
    <mergeCell ref="E13:F13"/>
    <mergeCell ref="J13:L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2006-04-29T20:04:01Z</dcterms:created>
  <dcterms:modified xsi:type="dcterms:W3CDTF">2006-04-29T20:11:41Z</dcterms:modified>
  <cp:category/>
  <cp:version/>
  <cp:contentType/>
  <cp:contentStatus/>
</cp:coreProperties>
</file>